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417"/>
  <workbookPr/>
  <mc:AlternateContent xmlns:mc="http://schemas.openxmlformats.org/markup-compatibility/2006">
    <mc:Choice Requires="x15">
      <x15ac:absPath xmlns:x15ac="http://schemas.microsoft.com/office/spreadsheetml/2010/11/ac" url="https://changezone1-my.sharepoint.com/personal/amin_tal_changezone_com/Documents/ChangeZone-ProgramsMaterial/IACET/CEO In Practice/CEO In Practice - CD/Material/Financial Intelligence/Financial Statements/"/>
    </mc:Choice>
  </mc:AlternateContent>
  <xr:revisionPtr revIDLastSave="1" documentId="11_57BA3AEEBE6A9582CD974DE17C7BF97A65F2C027" xr6:coauthVersionLast="47" xr6:coauthVersionMax="47" xr10:uidLastSave="{072F6B1B-6BFF-437A-B6B9-F8275C24C1EE}"/>
  <bookViews>
    <workbookView xWindow="-108" yWindow="-108" windowWidth="23256" windowHeight="12576" tabRatio="771" firstSheet="4" activeTab="4" xr2:uid="{00000000-000D-0000-FFFF-FFFF00000000}"/>
  </bookViews>
  <sheets>
    <sheet name="COA" sheetId="6" r:id="rId1"/>
    <sheet name="Income Analysis" sheetId="5" r:id="rId2"/>
    <sheet name="%Ratios-Trends" sheetId="4" r:id="rId3"/>
    <sheet name="Balance-Sheet-%CommSize" sheetId="3" r:id="rId4"/>
    <sheet name="BREAKEVEN ANALYSIS" sheetId="7" r:id="rId5"/>
  </sheets>
  <externalReferences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</externalReferences>
  <definedNames>
    <definedName name="a">#REF!</definedName>
    <definedName name="Ach.">[1]index!$B$3:$B$23</definedName>
    <definedName name="Breakeven_point" localSheetId="4">'BREAKEVEN ANALYSIS'!$C$33</definedName>
    <definedName name="Breakeven_point">#REF!</definedName>
    <definedName name="Cash_minimum">'[2]Cash Flow'!$B$4</definedName>
    <definedName name="comp_name_cci">#REF!</definedName>
    <definedName name="Company_name" localSheetId="4">'BREAKEVEN ANALYSIS'!$B$2</definedName>
    <definedName name="Company_name">#REF!</definedName>
    <definedName name="DL_Apr">'[3]M-Default Expenses'!$J$3</definedName>
    <definedName name="DL_Aug">'[3]M-Default Expenses'!$R$3</definedName>
    <definedName name="DL_Feb">'[3]M-Default Expenses'!$F$3</definedName>
    <definedName name="DL_Jan">'[3]M-Default Expenses'!$D$3</definedName>
    <definedName name="DL_Jul">'[3]M-Default Expenses'!$P$3</definedName>
    <definedName name="DL_Jun">'[3]M-Default Expenses'!$N$3</definedName>
    <definedName name="DL_Mar">'[3]M-Default Expenses'!$H$3</definedName>
    <definedName name="DL_May">'[3]M-Default Expenses'!$L$3</definedName>
    <definedName name="DL_Nov">'[3]M-Default Expenses'!$X$3</definedName>
    <definedName name="DL_Oct">'[3]M-Default Expenses'!$V$3</definedName>
    <definedName name="DL_Sep">'[3]M-Default Expenses'!$T$3</definedName>
    <definedName name="EDS_Seg1">'[4]Sales Plan'!#REF!</definedName>
    <definedName name="EDS_Seg2">'[4]Sales Plan'!#REF!</definedName>
    <definedName name="EDS_Seg3">'[4]Sales Plan'!#REF!</definedName>
    <definedName name="EDS_Seg4">'[4]Sales Plan'!#REF!</definedName>
    <definedName name="EDS_Seg5">'[4]Sales Plan'!#REF!</definedName>
    <definedName name="EDS_Seg6">'[4]Sales Plan'!#REF!</definedName>
    <definedName name="Fixed_costs" localSheetId="4">'BREAKEVEN ANALYSIS'!$C$23:$C$27</definedName>
    <definedName name="Fixed_costs" localSheetId="0">'[5]BREAKEVEN ANALYSIS'!$C$23:$C$27</definedName>
    <definedName name="Fixed_costs">'[6]Cost Assumptions'!$B$2:$B$14</definedName>
    <definedName name="FSV_Seg1">'[4]Sales Plan'!#REF!</definedName>
    <definedName name="FSV_Seg2">'[4]Sales Plan'!#REF!</definedName>
    <definedName name="FSV_Seg3">'[4]Sales Plan'!#REF!</definedName>
    <definedName name="FSV_Seg4">'[4]Sales Plan'!#REF!</definedName>
    <definedName name="FSV_Seg5">'[4]Sales Plan'!#REF!</definedName>
    <definedName name="FSV_Seg6">'[4]Sales Plan'!#REF!</definedName>
    <definedName name="GoalState">#REF!</definedName>
    <definedName name="Gross_margin" localSheetId="4">'BREAKEVEN ANALYSIS'!$C$20</definedName>
    <definedName name="Gross_margin" localSheetId="0">'[5]BREAKEVEN ANALYSIS'!$C$20</definedName>
    <definedName name="Gross_margin">#REF!</definedName>
    <definedName name="KPIList">[7]KPIlist!$A$1:$A$53</definedName>
    <definedName name="KPIs_KRIs_Status">[1]index!$D$3:$D$8</definedName>
    <definedName name="Net_profit" localSheetId="4">'BREAKEVEN ANALYSIS'!$C$30</definedName>
    <definedName name="Net_profit">#REF!</definedName>
    <definedName name="_xlnm.Print_Area" localSheetId="3">'Balance-Sheet-%CommSize'!$B$1:$H$30</definedName>
    <definedName name="R_1">'[4]Operational Capacity Plan'!$B$4</definedName>
    <definedName name="R_2">'[4]Operational Capacity Plan'!$C$4</definedName>
    <definedName name="R_3">'[4]Operational Capacity Plan'!$D$4</definedName>
    <definedName name="R_4">'[4]Operational Capacity Plan'!$E$4</definedName>
    <definedName name="R_5">'[2]Operational Capacity Plan'!#REF!</definedName>
    <definedName name="R_6">'[2]Operational Capacity Plan'!#REF!</definedName>
    <definedName name="Sales_price_unit" localSheetId="4">'BREAKEVEN ANALYSIS'!$C$6</definedName>
    <definedName name="Sales_price_unit" localSheetId="0">'[5]BREAKEVEN ANALYSIS'!$C$6</definedName>
    <definedName name="Sales_price_unit">#REF!</definedName>
    <definedName name="Sales_volume_units" localSheetId="4">'BREAKEVEN ANALYSIS'!$C$7</definedName>
    <definedName name="Sales_volume_units" localSheetId="0">'[5]BREAKEVEN ANALYSIS'!$C$7</definedName>
    <definedName name="Sales_volume_units">#REF!</definedName>
    <definedName name="Start_date">'[2]Cash Flow'!$B$3</definedName>
    <definedName name="Status">#REF!</definedName>
    <definedName name="Super_Markets">'[8]Critical Sales Points'!$C$5</definedName>
    <definedName name="TemplatePrintArea" localSheetId="4">'BREAKEVEN ANALYSIS'!$B$1:$F$6</definedName>
    <definedName name="TemplatePrintArea">#REF!</definedName>
    <definedName name="Total_fixed" localSheetId="4">'BREAKEVEN ANALYSIS'!$C$28</definedName>
    <definedName name="Total_fixed" localSheetId="0">'[5]BREAKEVEN ANALYSIS'!$C$28</definedName>
    <definedName name="Total_fixed">#REF!</definedName>
    <definedName name="Total_Sales" localSheetId="4">'BREAKEVEN ANALYSIS'!$C$8</definedName>
    <definedName name="Total_Sales" localSheetId="0">'[5]BREAKEVEN ANALYSIS'!$C$8</definedName>
    <definedName name="TOTAL_SALES">#REF!</definedName>
    <definedName name="Total_variable" localSheetId="4">'BREAKEVEN ANALYSIS'!$C$17</definedName>
    <definedName name="Total_variable" localSheetId="0">'[5]BREAKEVEN ANALYSIS'!$C$17</definedName>
    <definedName name="Total_variable">#REF!</definedName>
    <definedName name="U_Apr">'[3]M-Default Expenses'!$J$2</definedName>
    <definedName name="U_Aug">'[3]M-Default Expenses'!$R$2</definedName>
    <definedName name="U_Dec">'[3]M-Default Expenses'!$Z$2</definedName>
    <definedName name="U_Feb">'[3]M-Default Expenses'!$F$2</definedName>
    <definedName name="U_Jan">'[3]M-Default Expenses'!$D$2</definedName>
    <definedName name="U_Jul">'[3]M-Default Expenses'!$P$2</definedName>
    <definedName name="U_Jun">'[3]M-Default Expenses'!$N$2</definedName>
    <definedName name="U_Mar">'[3]M-Default Expenses'!$H$2</definedName>
    <definedName name="U_May">'[3]M-Default Expenses'!$L$2</definedName>
    <definedName name="U_Nov">'[3]M-Default Expenses'!$X$2</definedName>
    <definedName name="U_Oct">'[3]M-Default Expenses'!$V$2</definedName>
    <definedName name="U_Sep">'[3]M-Default Expenses'!$T$2</definedName>
    <definedName name="Unit_contrib_margin" localSheetId="4">'BREAKEVEN ANALYSIS'!$C$19</definedName>
    <definedName name="Unit_contrib_margin" localSheetId="0">'[5]BREAKEVEN ANALYSIS'!$C$19</definedName>
    <definedName name="Unit_contrib_margin">#REF!</definedName>
    <definedName name="valuevx">42.314159</definedName>
    <definedName name="Variable_cost_unit" localSheetId="4">'BREAKEVEN ANALYSIS'!$C$16</definedName>
    <definedName name="Variable_cost_unit">#REF!</definedName>
    <definedName name="Variable_costs_unit" localSheetId="4">'BREAKEVEN ANALYSIS'!$C$11:$C$15</definedName>
    <definedName name="Variable_costs_unit" localSheetId="0">'[5]BREAKEVEN ANALYSIS'!$C$11:$C$15</definedName>
    <definedName name="Variable_costs_unit">#REF!</definedName>
    <definedName name="Variable_Unit_Cost" localSheetId="4">'BREAKEVEN ANALYSIS'!$C$16</definedName>
    <definedName name="Variable_Unit_Cost" localSheetId="0">'[5]BREAKEVEN ANALYSIS'!$C$16</definedName>
    <definedName name="Variable_Unit_Cost">#REF!</definedName>
    <definedName name="vertex42_copyright" localSheetId="4" hidden="1">"© 2008-2015 Vertex42 LLC"</definedName>
    <definedName name="vertex42_copyright" localSheetId="0" hidden="1">"© 2008-2015 Vertex42 LLC"</definedName>
    <definedName name="vertex42_copyright" hidden="1">"© 2016 Vertex42 LLC"</definedName>
    <definedName name="vertex42_id" localSheetId="4" hidden="1">"cash-flow-statement.xlsx"</definedName>
    <definedName name="vertex42_id" localSheetId="0" hidden="1">"cash-flow-statement.xlsx"</definedName>
    <definedName name="vertex42_id" hidden="1">"business-plan-workbook.xlsx"</definedName>
    <definedName name="vertex42_title" localSheetId="4" hidden="1">"Cash Flow Statement"</definedName>
    <definedName name="vertex42_title" localSheetId="0" hidden="1">"Cash Flow Statement"</definedName>
    <definedName name="vertex42_title" hidden="1">"Business Plan Template"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37" i="7" l="1"/>
  <c r="L37" i="7"/>
  <c r="K37" i="7"/>
  <c r="J37" i="7"/>
  <c r="I37" i="7"/>
  <c r="H37" i="7"/>
  <c r="G37" i="7"/>
  <c r="F37" i="7"/>
  <c r="E37" i="7"/>
  <c r="E41" i="7" s="1"/>
  <c r="D37" i="7"/>
  <c r="C37" i="7"/>
  <c r="M36" i="7"/>
  <c r="L36" i="7"/>
  <c r="K36" i="7"/>
  <c r="J36" i="7"/>
  <c r="I36" i="7"/>
  <c r="H36" i="7"/>
  <c r="G36" i="7"/>
  <c r="F36" i="7"/>
  <c r="E36" i="7"/>
  <c r="D36" i="7"/>
  <c r="C36" i="7"/>
  <c r="C28" i="7"/>
  <c r="M38" i="7" s="1"/>
  <c r="C16" i="7"/>
  <c r="J39" i="7" s="1"/>
  <c r="C8" i="7"/>
  <c r="F41" i="7" l="1"/>
  <c r="G41" i="7"/>
  <c r="H41" i="7"/>
  <c r="I41" i="7"/>
  <c r="J41" i="7"/>
  <c r="C41" i="7"/>
  <c r="K41" i="7"/>
  <c r="D41" i="7"/>
  <c r="L41" i="7"/>
  <c r="M41" i="7"/>
  <c r="F38" i="7"/>
  <c r="J38" i="7"/>
  <c r="J40" i="7" s="1"/>
  <c r="C39" i="7"/>
  <c r="G39" i="7"/>
  <c r="K39" i="7"/>
  <c r="C17" i="7"/>
  <c r="C20" i="7" s="1"/>
  <c r="C30" i="7" s="1"/>
  <c r="C38" i="7"/>
  <c r="G38" i="7"/>
  <c r="K38" i="7"/>
  <c r="D39" i="7"/>
  <c r="H39" i="7"/>
  <c r="L39" i="7"/>
  <c r="C19" i="7"/>
  <c r="C33" i="7" s="1"/>
  <c r="D38" i="7"/>
  <c r="D40" i="7" s="1"/>
  <c r="D42" i="7" s="1"/>
  <c r="H38" i="7"/>
  <c r="L38" i="7"/>
  <c r="E39" i="7"/>
  <c r="I39" i="7"/>
  <c r="M39" i="7"/>
  <c r="M40" i="7" s="1"/>
  <c r="M42" i="7" s="1"/>
  <c r="E38" i="7"/>
  <c r="I38" i="7"/>
  <c r="F39" i="7"/>
  <c r="E77" i="5"/>
  <c r="E65" i="5"/>
  <c r="E52" i="5"/>
  <c r="E45" i="5"/>
  <c r="E31" i="5"/>
  <c r="E20" i="5"/>
  <c r="E12" i="5"/>
  <c r="G51" i="5" s="1"/>
  <c r="K40" i="7" l="1"/>
  <c r="K42" i="7" s="1"/>
  <c r="L40" i="7"/>
  <c r="L42" i="7" s="1"/>
  <c r="G40" i="7"/>
  <c r="G42" i="7" s="1"/>
  <c r="J42" i="7"/>
  <c r="H40" i="7"/>
  <c r="H42" i="7" s="1"/>
  <c r="C40" i="7"/>
  <c r="C42" i="7" s="1"/>
  <c r="F40" i="7"/>
  <c r="F42" i="7" s="1"/>
  <c r="I40" i="7"/>
  <c r="I42" i="7" s="1"/>
  <c r="E40" i="7"/>
  <c r="E42" i="7" s="1"/>
  <c r="E33" i="5"/>
  <c r="E22" i="5"/>
  <c r="E23" i="5" s="1"/>
  <c r="G26" i="5"/>
  <c r="G49" i="5"/>
  <c r="K10" i="5"/>
  <c r="G31" i="5"/>
  <c r="G52" i="5"/>
  <c r="G43" i="5"/>
  <c r="E54" i="5"/>
  <c r="K27" i="5"/>
  <c r="K24" i="5"/>
  <c r="K17" i="5"/>
  <c r="E56" i="5"/>
  <c r="K29" i="5"/>
  <c r="K26" i="5"/>
  <c r="K28" i="5"/>
  <c r="K21" i="5"/>
  <c r="K30" i="5"/>
  <c r="K18" i="5"/>
  <c r="K7" i="5"/>
  <c r="G18" i="5"/>
  <c r="G20" i="5"/>
  <c r="G28" i="5"/>
  <c r="E35" i="5"/>
  <c r="G42" i="5"/>
  <c r="K8" i="5"/>
  <c r="K9" i="5"/>
  <c r="G17" i="5"/>
  <c r="G27" i="5"/>
  <c r="G45" i="5"/>
  <c r="F43" i="4"/>
  <c r="F36" i="4"/>
  <c r="F34" i="4"/>
  <c r="F30" i="4"/>
  <c r="F10" i="4"/>
  <c r="F8" i="4"/>
  <c r="F6" i="4"/>
  <c r="K42" i="3"/>
  <c r="G42" i="3"/>
  <c r="F14" i="4" s="1"/>
  <c r="K37" i="3"/>
  <c r="G37" i="3"/>
  <c r="K32" i="3"/>
  <c r="J32" i="3" s="1"/>
  <c r="G32" i="3"/>
  <c r="G44" i="3" s="1"/>
  <c r="F32" i="3"/>
  <c r="J31" i="3"/>
  <c r="F31" i="3"/>
  <c r="F30" i="3"/>
  <c r="J29" i="3"/>
  <c r="F29" i="3"/>
  <c r="K18" i="3"/>
  <c r="K20" i="3" s="1"/>
  <c r="K24" i="3" s="1"/>
  <c r="G18" i="3"/>
  <c r="G20" i="3" s="1"/>
  <c r="F38" i="4" s="1"/>
  <c r="K13" i="3"/>
  <c r="J13" i="3"/>
  <c r="G13" i="3"/>
  <c r="F23" i="4" s="1"/>
  <c r="J9" i="3"/>
  <c r="E41" i="3" l="1"/>
  <c r="E31" i="3"/>
  <c r="E29" i="3"/>
  <c r="I40" i="3"/>
  <c r="E44" i="3"/>
  <c r="E40" i="3"/>
  <c r="E36" i="3"/>
  <c r="I35" i="3"/>
  <c r="I36" i="3"/>
  <c r="I30" i="3"/>
  <c r="I39" i="3"/>
  <c r="I42" i="3"/>
  <c r="E39" i="3"/>
  <c r="E35" i="3"/>
  <c r="E32" i="3"/>
  <c r="E30" i="3"/>
  <c r="E42" i="3"/>
  <c r="I37" i="3"/>
  <c r="I31" i="3"/>
  <c r="I41" i="3"/>
  <c r="I34" i="3"/>
  <c r="E34" i="3"/>
  <c r="I29" i="3"/>
  <c r="E37" i="3"/>
  <c r="K44" i="3"/>
  <c r="I44" i="3" s="1"/>
  <c r="F10" i="3"/>
  <c r="J10" i="3"/>
  <c r="F11" i="3"/>
  <c r="F8" i="3"/>
  <c r="F12" i="3"/>
  <c r="J11" i="3"/>
  <c r="F19" i="4"/>
  <c r="J8" i="3"/>
  <c r="J12" i="3"/>
  <c r="J30" i="3"/>
  <c r="I32" i="3"/>
  <c r="F21" i="4"/>
  <c r="F9" i="3"/>
  <c r="F13" i="3"/>
  <c r="I23" i="5"/>
  <c r="E36" i="5"/>
  <c r="I36" i="5" s="1"/>
  <c r="I42" i="5"/>
  <c r="I30" i="5"/>
  <c r="I28" i="5"/>
  <c r="I21" i="5"/>
  <c r="I18" i="5"/>
  <c r="I34" i="5"/>
  <c r="I51" i="5"/>
  <c r="I50" i="5"/>
  <c r="I29" i="5"/>
  <c r="I26" i="5"/>
  <c r="I27" i="5"/>
  <c r="I17" i="5"/>
  <c r="E68" i="5"/>
  <c r="I49" i="5"/>
  <c r="I43" i="5"/>
  <c r="I41" i="5"/>
  <c r="I37" i="5"/>
  <c r="I24" i="5"/>
  <c r="E58" i="5"/>
  <c r="E59" i="5" s="1"/>
  <c r="K12" i="5"/>
  <c r="K33" i="5"/>
  <c r="G24" i="3"/>
  <c r="I56" i="5" l="1"/>
  <c r="E79" i="5"/>
  <c r="E81" i="5" s="1"/>
  <c r="E82" i="5" s="1"/>
  <c r="E70" i="5"/>
  <c r="E71" i="5" s="1"/>
  <c r="I22" i="3"/>
  <c r="I16" i="3"/>
  <c r="I13" i="3"/>
  <c r="I10" i="3"/>
  <c r="E24" i="3"/>
  <c r="E12" i="3"/>
  <c r="E9" i="3"/>
  <c r="F40" i="4"/>
  <c r="E22" i="3"/>
  <c r="E20" i="3"/>
  <c r="I18" i="3"/>
  <c r="E16" i="3"/>
  <c r="I12" i="3"/>
  <c r="I11" i="3"/>
  <c r="I9" i="3"/>
  <c r="I8" i="3"/>
  <c r="E19" i="3"/>
  <c r="E13" i="3"/>
  <c r="E10" i="3"/>
  <c r="F12" i="4"/>
  <c r="I19" i="3"/>
  <c r="I20" i="3"/>
  <c r="E18" i="3"/>
  <c r="E11" i="3"/>
  <c r="E8" i="3"/>
  <c r="I24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Change Zone</author>
  </authors>
  <commentList>
    <comment ref="B6" authorId="0" shapeId="0" xr:uid="{00000000-0006-0000-0200-000001000000}">
      <text>
        <r>
          <rPr>
            <b/>
            <sz val="8"/>
            <color indexed="81"/>
            <rFont val="Tahoma"/>
            <family val="2"/>
          </rPr>
          <t xml:space="preserve">Change Zone:
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2"/>
            <color indexed="81"/>
            <rFont val="Tahoma"/>
            <family val="2"/>
          </rPr>
          <t>How many dollar we make out of each dollar of sales</t>
        </r>
      </text>
    </comment>
    <comment ref="B12" authorId="0" shapeId="0" xr:uid="{00000000-0006-0000-0200-000002000000}">
      <text>
        <r>
          <rPr>
            <b/>
            <sz val="8"/>
            <color indexed="81"/>
            <rFont val="Tahoma"/>
            <family val="2"/>
          </rPr>
          <t>Change Zone: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1"/>
            <color indexed="81"/>
            <rFont val="Tahoma"/>
            <family val="2"/>
          </rPr>
          <t>What percentage of every dollar invested in the business was returned to your as profit</t>
        </r>
      </text>
    </comment>
    <comment ref="B14" authorId="0" shapeId="0" xr:uid="{00000000-0006-0000-0200-000003000000}">
      <text>
        <r>
          <rPr>
            <b/>
            <sz val="8"/>
            <color indexed="81"/>
            <rFont val="Tahoma"/>
            <family val="2"/>
          </rPr>
          <t>Change Zone: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4"/>
            <color indexed="81"/>
            <rFont val="Tahoma"/>
            <family val="2"/>
          </rPr>
          <t>What percentage of profit we make for every dollar of equity invested in the company</t>
        </r>
      </text>
    </comment>
    <comment ref="B19" authorId="0" shapeId="0" xr:uid="{00000000-0006-0000-0200-000004000000}">
      <text>
        <r>
          <rPr>
            <b/>
            <sz val="8"/>
            <color indexed="81"/>
            <rFont val="Tahoma"/>
            <family val="2"/>
          </rPr>
          <t xml:space="preserve">Change Zone:
</t>
        </r>
        <r>
          <rPr>
            <sz val="8"/>
            <color indexed="81"/>
            <rFont val="Tahoma"/>
            <family val="2"/>
          </rPr>
          <t xml:space="preserve">
The company's abiliy to meet its financial obligations on the short term, in less than a year</t>
        </r>
      </text>
    </comment>
    <comment ref="B21" authorId="0" shapeId="0" xr:uid="{00000000-0006-0000-0200-000005000000}">
      <text>
        <r>
          <rPr>
            <b/>
            <sz val="8"/>
            <color indexed="81"/>
            <rFont val="Tahoma"/>
            <family val="2"/>
          </rPr>
          <t xml:space="preserve">Change Zone:
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2"/>
            <color indexed="81"/>
            <rFont val="Tahoma"/>
            <family val="2"/>
          </rPr>
          <t>How easy for a company to pay off its shoer-term debt without waiting to sell off inventory or convert it into product</t>
        </r>
      </text>
    </comment>
    <comment ref="B25" authorId="0" shapeId="0" xr:uid="{00000000-0006-0000-0200-000006000000}">
      <text>
        <r>
          <rPr>
            <b/>
            <sz val="8"/>
            <color indexed="81"/>
            <rFont val="Tahoma"/>
            <family val="2"/>
          </rPr>
          <t>Change Zone: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1"/>
            <color indexed="81"/>
            <rFont val="Tahoma"/>
            <family val="2"/>
          </rPr>
          <t>What percentage of every dollar invested in the business was returned to your as profit</t>
        </r>
      </text>
    </comment>
    <comment ref="D28" authorId="0" shapeId="0" xr:uid="{00000000-0006-0000-0200-000007000000}">
      <text>
        <r>
          <rPr>
            <b/>
            <sz val="8"/>
            <color indexed="81"/>
            <rFont val="Tahoma"/>
            <family val="2"/>
          </rPr>
          <t>Change Zone:</t>
        </r>
        <r>
          <rPr>
            <sz val="8"/>
            <color indexed="81"/>
            <rFont val="Tahoma"/>
            <family val="2"/>
          </rPr>
          <t xml:space="preserve">
How efficiently you manage key balance sheet assets and liabilities</t>
        </r>
      </text>
    </comment>
    <comment ref="B30" authorId="0" shapeId="0" xr:uid="{00000000-0006-0000-0200-000008000000}">
      <text>
        <r>
          <rPr>
            <b/>
            <sz val="8"/>
            <color indexed="81"/>
            <rFont val="Tahoma"/>
            <family val="2"/>
          </rPr>
          <t xml:space="preserve">Change Zone:
</t>
        </r>
        <r>
          <rPr>
            <sz val="8"/>
            <color indexed="81"/>
            <rFont val="Tahoma"/>
            <family val="2"/>
          </rPr>
          <t xml:space="preserve">
The number of days inventory stays in the system</t>
        </r>
      </text>
    </comment>
    <comment ref="D30" authorId="0" shapeId="0" xr:uid="{00000000-0006-0000-0200-000009000000}">
      <text>
        <r>
          <rPr>
            <b/>
            <sz val="8"/>
            <color indexed="81"/>
            <rFont val="Tahoma"/>
            <family val="2"/>
          </rPr>
          <t>Change Zone:</t>
        </r>
        <r>
          <rPr>
            <sz val="8"/>
            <color indexed="81"/>
            <rFont val="Tahoma"/>
            <family val="2"/>
          </rPr>
          <t xml:space="preserve">
Inventory Days</t>
        </r>
      </text>
    </comment>
    <comment ref="D34" authorId="0" shapeId="0" xr:uid="{00000000-0006-0000-0200-00000A000000}">
      <text>
        <r>
          <rPr>
            <b/>
            <sz val="8"/>
            <color indexed="81"/>
            <rFont val="Tahoma"/>
            <family val="2"/>
          </rPr>
          <t>Change Zone:</t>
        </r>
        <r>
          <rPr>
            <sz val="8"/>
            <color indexed="81"/>
            <rFont val="Tahoma"/>
            <family val="2"/>
          </rPr>
          <t xml:space="preserve">
Average Collection Period
Receivalbe Days</t>
        </r>
      </text>
    </comment>
    <comment ref="B36" authorId="0" shapeId="0" xr:uid="{00000000-0006-0000-0200-00000B000000}">
      <text>
        <r>
          <rPr>
            <b/>
            <sz val="8"/>
            <color indexed="81"/>
            <rFont val="Tahoma"/>
            <family val="2"/>
          </rPr>
          <t>Change Zone: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1"/>
            <color indexed="81"/>
            <rFont val="Tahoma"/>
            <family val="2"/>
          </rPr>
          <t>What percentage of every dollar invested in the business was returned to your as profit</t>
        </r>
      </text>
    </comment>
    <comment ref="B38" authorId="0" shapeId="0" xr:uid="{00000000-0006-0000-0200-00000C000000}">
      <text>
        <r>
          <rPr>
            <b/>
            <sz val="8"/>
            <color indexed="81"/>
            <rFont val="Tahoma"/>
            <family val="2"/>
          </rPr>
          <t>Change Zone: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4"/>
            <color indexed="81"/>
            <rFont val="Tahoma"/>
            <family val="2"/>
          </rPr>
          <t>What percentage of profit we make for every dollar of equity invested in the company</t>
        </r>
      </text>
    </comment>
    <comment ref="B40" authorId="0" shapeId="0" xr:uid="{00000000-0006-0000-0200-00000D000000}">
      <text>
        <r>
          <rPr>
            <b/>
            <sz val="8"/>
            <color indexed="81"/>
            <rFont val="Tahoma"/>
            <family val="2"/>
          </rPr>
          <t>Change Zone: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4"/>
            <color indexed="81"/>
            <rFont val="Tahoma"/>
            <family val="2"/>
          </rPr>
          <t>What percentage of profit we make for every dollar of equity invested in the company</t>
        </r>
      </text>
    </comment>
    <comment ref="B43" authorId="0" shapeId="0" xr:uid="{00000000-0006-0000-0200-00000E000000}">
      <text>
        <r>
          <rPr>
            <b/>
            <sz val="8"/>
            <color indexed="81"/>
            <rFont val="Tahoma"/>
            <family val="2"/>
          </rPr>
          <t>Change Zone: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4"/>
            <color indexed="81"/>
            <rFont val="Tahoma"/>
            <family val="2"/>
          </rPr>
          <t>What percentage of profit we make for every dollar of equity invested in the company</t>
        </r>
      </text>
    </comment>
  </commentList>
</comments>
</file>

<file path=xl/sharedStrings.xml><?xml version="1.0" encoding="utf-8"?>
<sst xmlns="http://schemas.openxmlformats.org/spreadsheetml/2006/main" count="185" uniqueCount="172">
  <si>
    <t>ID</t>
  </si>
  <si>
    <t xml:space="preserve">Category </t>
  </si>
  <si>
    <t>Node</t>
  </si>
  <si>
    <t>Description</t>
  </si>
  <si>
    <t xml:space="preserve">Assets </t>
  </si>
  <si>
    <t xml:space="preserve">Current Assets </t>
  </si>
  <si>
    <t>1.1.1</t>
  </si>
  <si>
    <t>Bank Cash</t>
  </si>
  <si>
    <t xml:space="preserve">Account Receivables </t>
  </si>
  <si>
    <t xml:space="preserve">Inventory </t>
  </si>
  <si>
    <t>Fixed Assets (PPP)</t>
  </si>
  <si>
    <t>1.2.1</t>
  </si>
  <si>
    <t xml:space="preserve">Plant </t>
  </si>
  <si>
    <t>1.2.2</t>
  </si>
  <si>
    <t xml:space="preserve">Property </t>
  </si>
  <si>
    <t>1.2.3</t>
  </si>
  <si>
    <t xml:space="preserve">Equipment </t>
  </si>
  <si>
    <t>1.2.3.1</t>
  </si>
  <si>
    <t>Car</t>
  </si>
  <si>
    <t xml:space="preserve">Liabilities </t>
  </si>
  <si>
    <t xml:space="preserve">Revenue </t>
  </si>
  <si>
    <t>Cost</t>
  </si>
  <si>
    <t xml:space="preserve">Owners’ Equity </t>
  </si>
  <si>
    <t>COA</t>
  </si>
  <si>
    <t>Value</t>
  </si>
  <si>
    <t>Cost As  % of Sales</t>
  </si>
  <si>
    <t>Cost As % 
of Total Cost</t>
  </si>
  <si>
    <t>% Share of Total - Pie</t>
  </si>
  <si>
    <t>Revenue</t>
  </si>
  <si>
    <t>Projects</t>
  </si>
  <si>
    <t>Contracts</t>
  </si>
  <si>
    <t>Net Sales</t>
  </si>
  <si>
    <t>Direct Cost -  COGS</t>
  </si>
  <si>
    <t>Direct Variable Cost</t>
  </si>
  <si>
    <t>Cost of Goods</t>
  </si>
  <si>
    <t>Shippng &amp; Logistics</t>
  </si>
  <si>
    <t>Total Direct Variable Cost</t>
  </si>
  <si>
    <t>Contribution</t>
  </si>
  <si>
    <t>%Contribution Margin</t>
  </si>
  <si>
    <t>Direct Fixed Cost</t>
  </si>
  <si>
    <t>FT Labor</t>
  </si>
  <si>
    <t>WH Rent</t>
  </si>
  <si>
    <t>Total Direct Fixed Cost</t>
  </si>
  <si>
    <t>Total Direct Cost - COGS</t>
  </si>
  <si>
    <t>Gross Profit</t>
  </si>
  <si>
    <t>% Gross Margin</t>
  </si>
  <si>
    <t>Indirect Cost - Operating Expenses</t>
  </si>
  <si>
    <t>InDirect Variable Cost</t>
  </si>
  <si>
    <t>Sales Commission</t>
  </si>
  <si>
    <t>Total Indrect VC</t>
  </si>
  <si>
    <t>InDirect Fixed  Cost</t>
  </si>
  <si>
    <t>Rent</t>
  </si>
  <si>
    <t>SG &amp; A</t>
  </si>
  <si>
    <t>Total Indirect Cost</t>
  </si>
  <si>
    <t>Total Cost before ITDA</t>
  </si>
  <si>
    <t>EBITDA</t>
  </si>
  <si>
    <t>% EBITDA</t>
  </si>
  <si>
    <t>Depreciation &amp; Amortization</t>
  </si>
  <si>
    <t>Dep</t>
  </si>
  <si>
    <t>Amort</t>
  </si>
  <si>
    <t>Total D &amp; A</t>
  </si>
  <si>
    <t>Total Cost (Direct, Indirect, D &amp;A)</t>
  </si>
  <si>
    <t>EBIT</t>
  </si>
  <si>
    <t>%EBIT</t>
  </si>
  <si>
    <t>Interests &amp; Taxes</t>
  </si>
  <si>
    <t xml:space="preserve">Interesst </t>
  </si>
  <si>
    <t>Taxes</t>
  </si>
  <si>
    <t>Total I &amp; T</t>
  </si>
  <si>
    <t>Total Cost</t>
  </si>
  <si>
    <t>Net Profit</t>
  </si>
  <si>
    <t>Formula</t>
  </si>
  <si>
    <t>Profitability Ratios</t>
  </si>
  <si>
    <t>Gross Profit/ Net Sales</t>
  </si>
  <si>
    <t>EBIT/ Sales</t>
  </si>
  <si>
    <t>% Operating Margin</t>
  </si>
  <si>
    <t>Net Profit / Sales</t>
  </si>
  <si>
    <t>% Net Profit Margin</t>
  </si>
  <si>
    <t>Net Profit / Total Assets</t>
  </si>
  <si>
    <t>% Return on Assets (ROA)</t>
  </si>
  <si>
    <t>Net Profit / Shareholders Equity</t>
  </si>
  <si>
    <t>% Return on Equity</t>
  </si>
  <si>
    <t>Liquidity Ratios</t>
  </si>
  <si>
    <t>Current Assets / Current Liabilities</t>
  </si>
  <si>
    <t>Current Ratio</t>
  </si>
  <si>
    <t>(Current Assets - Inventory)  / 
Current Liabilities</t>
  </si>
  <si>
    <t>Quick Ratio (Acid test)</t>
  </si>
  <si>
    <t>Current Assets - Current Liabilities</t>
  </si>
  <si>
    <t>Working Capital</t>
  </si>
  <si>
    <t>Efficiency Ratios</t>
  </si>
  <si>
    <t>Average Inventory: (Beginning Inventory + Ending Inventory) /2
/ 
COGS per Day (GOCS/360)</t>
  </si>
  <si>
    <t>Days In Inventory (DII)</t>
  </si>
  <si>
    <t>DII/360</t>
  </si>
  <si>
    <t>Inventory Turns</t>
  </si>
  <si>
    <t>Ending Account Recievable / Revenu per day</t>
  </si>
  <si>
    <t>Days Sales Outstanding (DSO)</t>
  </si>
  <si>
    <t>ending A/P   /  COGS per day</t>
  </si>
  <si>
    <t>Days Payable Outstanding (DPO)</t>
  </si>
  <si>
    <t>Revenue  / PPE</t>
  </si>
  <si>
    <t>PPE Turnover</t>
  </si>
  <si>
    <t>Revenue / Total Assets</t>
  </si>
  <si>
    <t>Total Asset Turnover</t>
  </si>
  <si>
    <t xml:space="preserve">% </t>
  </si>
  <si>
    <t>% Collection</t>
  </si>
  <si>
    <t>Statement of Financial Position and Common Size Ratios</t>
  </si>
  <si>
    <t xml:space="preserve">As of December 31, 2013 and December 31, 2012 </t>
  </si>
  <si>
    <t>Assets</t>
  </si>
  <si>
    <t>Current Assets</t>
  </si>
  <si>
    <t>% Assets</t>
  </si>
  <si>
    <t>% Currect Assets</t>
  </si>
  <si>
    <t>Cash</t>
  </si>
  <si>
    <t>Marketable Securities</t>
  </si>
  <si>
    <t>Accounts Receivables, Net</t>
  </si>
  <si>
    <t>Inventory</t>
  </si>
  <si>
    <t>Prepaid Expenses</t>
  </si>
  <si>
    <t>Total Current Assets</t>
  </si>
  <si>
    <t>Fixed Assets (PPE)</t>
  </si>
  <si>
    <t>Buildings and Equipment</t>
  </si>
  <si>
    <t>Less Accumulated Depreciation</t>
  </si>
  <si>
    <t>Net Buildings and Equipment</t>
  </si>
  <si>
    <t>Land</t>
  </si>
  <si>
    <t>Total Fixed Assets</t>
  </si>
  <si>
    <t>Other Assets</t>
  </si>
  <si>
    <t>TOTAL ASSETS</t>
  </si>
  <si>
    <t>Liabilities</t>
  </si>
  <si>
    <t>Current Liabilities</t>
  </si>
  <si>
    <t>% Liabilities</t>
  </si>
  <si>
    <t>% Currect Liabilities</t>
  </si>
  <si>
    <t>Wages Payable</t>
  </si>
  <si>
    <t>Accounts Payable</t>
  </si>
  <si>
    <t>Short-term loans</t>
  </si>
  <si>
    <t>Total Current Liabilities</t>
  </si>
  <si>
    <t>Long Term Liabilities</t>
  </si>
  <si>
    <t>Long Term Loans</t>
  </si>
  <si>
    <t>Bond Payable</t>
  </si>
  <si>
    <t>Other</t>
  </si>
  <si>
    <t>Total Long-Term Liabilities</t>
  </si>
  <si>
    <t>Owner's Equity</t>
  </si>
  <si>
    <t>Owner's investment</t>
  </si>
  <si>
    <t>Retained earnings</t>
  </si>
  <si>
    <t>Total owner's equity</t>
  </si>
  <si>
    <t>TOTAL LIABILITIES &amp; Equity</t>
  </si>
  <si>
    <t>Beginning Inventory</t>
  </si>
  <si>
    <t>Ending Inventory</t>
  </si>
  <si>
    <t>BREAKEVEN ANALYSIS</t>
  </si>
  <si>
    <t>[Name]</t>
  </si>
  <si>
    <t>AMOUNTS SHOWN IN U.S. DOLLARS</t>
  </si>
  <si>
    <t>SALES</t>
  </si>
  <si>
    <t>SALES PRICE PER UNIT</t>
  </si>
  <si>
    <t>SALES VOLUME PER PERIOD (UNITS)</t>
  </si>
  <si>
    <t>TOTAL SALES</t>
  </si>
  <si>
    <t>VARIABLE COSTS</t>
  </si>
  <si>
    <t>COMMISSION PER UNIT</t>
  </si>
  <si>
    <t>DIRECT MATERIAL PER UNIT</t>
  </si>
  <si>
    <t>SHIPPING PER UNIT</t>
  </si>
  <si>
    <t>SUPPLIES PER UNIT</t>
  </si>
  <si>
    <t>OTHER VARIABLE COSTS PER UNIT</t>
  </si>
  <si>
    <t>VARIABLE COSTS PER UNIT</t>
  </si>
  <si>
    <t>TOTAL VARIABLE COSTS</t>
  </si>
  <si>
    <t>UNIT CONTRIBUTION MARGIN</t>
  </si>
  <si>
    <t>GROSS MARGIN</t>
  </si>
  <si>
    <t>FIXED COSTS PER PERIOD</t>
  </si>
  <si>
    <t>ADMINISTRATIVE COSTS</t>
  </si>
  <si>
    <t>INSURANCE</t>
  </si>
  <si>
    <t>PROPERTY TAX</t>
  </si>
  <si>
    <t>RENT</t>
  </si>
  <si>
    <t>OTHER FIXED COSTS</t>
  </si>
  <si>
    <t>TOTAL FIXED COSTS PER PERIOD</t>
  </si>
  <si>
    <t>NET PROFIT (LOSS)</t>
  </si>
  <si>
    <t>RESULTS</t>
  </si>
  <si>
    <t>BREAKEVEN POINT (UNITS):</t>
  </si>
  <si>
    <t>SALES VOLUME ANALYSIS:</t>
  </si>
  <si>
    <t>TOTAL COSTS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</si>
</sst>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6" formatCode="&quot;$&quot;#,##0_);[Red]\(&quot;$&quot;#,##0\)"/>
    <numFmt numFmtId="8" formatCode="&quot;$&quot;#,##0.00_);[Red]\(&quot;$&quot;#,##0.00\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_(&quot;$&quot;* #,##0_);_(&quot;$&quot;* \(#,##0\);_(&quot;$&quot;* &quot;-&quot;??_);_(@_)"/>
    <numFmt numFmtId="166" formatCode="_(* #,##0_);_(* \(#,##0\);_(* &quot;-&quot;??_);_(@_)"/>
    <numFmt numFmtId="167" formatCode="&quot;$&quot;#,##0"/>
  </numFmts>
  <fonts count="4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Arial"/>
      <family val="2"/>
    </font>
    <font>
      <sz val="14"/>
      <name val="Calibri"/>
      <family val="2"/>
      <scheme val="minor"/>
    </font>
    <font>
      <sz val="14"/>
      <color indexed="9"/>
      <name val="Calibri"/>
      <family val="2"/>
      <scheme val="minor"/>
    </font>
    <font>
      <sz val="10"/>
      <name val="Arial"/>
      <family val="2"/>
    </font>
    <font>
      <u/>
      <sz val="10"/>
      <color indexed="12"/>
      <name val="Verdana"/>
      <family val="2"/>
    </font>
    <font>
      <sz val="14"/>
      <color theme="3"/>
      <name val="Calibri"/>
      <family val="2"/>
      <scheme val="minor"/>
    </font>
    <font>
      <b/>
      <sz val="14"/>
      <name val="Calibri"/>
      <family val="2"/>
      <scheme val="minor"/>
    </font>
    <font>
      <b/>
      <sz val="10"/>
      <name val="Arial"/>
      <family val="2"/>
    </font>
    <font>
      <b/>
      <u/>
      <sz val="10"/>
      <name val="Arial"/>
      <family val="2"/>
    </font>
    <font>
      <b/>
      <sz val="12"/>
      <color indexed="9"/>
      <name val="Calibri Light"/>
      <family val="1"/>
      <scheme val="major"/>
    </font>
    <font>
      <sz val="12"/>
      <name val="Arial"/>
      <family val="1"/>
    </font>
    <font>
      <b/>
      <i/>
      <sz val="10"/>
      <name val="Calibri"/>
      <family val="2"/>
      <scheme val="minor"/>
    </font>
    <font>
      <sz val="8"/>
      <name val="Arial"/>
      <family val="2"/>
    </font>
    <font>
      <sz val="9"/>
      <name val="Arial"/>
      <family val="2"/>
    </font>
    <font>
      <u val="double"/>
      <sz val="8"/>
      <name val="Arial"/>
      <family val="2"/>
    </font>
    <font>
      <u val="double"/>
      <sz val="12"/>
      <name val="Arial"/>
      <family val="1"/>
    </font>
    <font>
      <sz val="12"/>
      <color indexed="9"/>
      <name val="Arial"/>
      <family val="1"/>
    </font>
    <font>
      <sz val="10"/>
      <color indexed="9"/>
      <name val="Arial"/>
      <family val="2"/>
    </font>
    <font>
      <b/>
      <sz val="14"/>
      <color indexed="9"/>
      <name val="Arial"/>
      <family val="2"/>
    </font>
    <font>
      <b/>
      <sz val="12"/>
      <color indexed="9"/>
      <name val="Calibri Light"/>
      <family val="2"/>
      <scheme val="major"/>
    </font>
    <font>
      <sz val="10"/>
      <name val="Calibri"/>
      <family val="2"/>
      <scheme val="minor"/>
    </font>
    <font>
      <sz val="12"/>
      <name val="Calibri"/>
      <family val="2"/>
      <scheme val="minor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12"/>
      <color indexed="81"/>
      <name val="Tahoma"/>
      <family val="2"/>
    </font>
    <font>
      <sz val="11"/>
      <color indexed="81"/>
      <name val="Tahoma"/>
      <family val="2"/>
    </font>
    <font>
      <sz val="14"/>
      <color indexed="81"/>
      <name val="Tahoma"/>
      <family val="2"/>
    </font>
    <font>
      <b/>
      <sz val="14"/>
      <color indexed="9"/>
      <name val="Calibri"/>
      <family val="2"/>
      <scheme val="minor"/>
    </font>
    <font>
      <b/>
      <sz val="14"/>
      <color theme="3"/>
      <name val="Calibri"/>
      <family val="2"/>
      <scheme val="minor"/>
    </font>
    <font>
      <sz val="10"/>
      <color indexed="9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6"/>
      <name val="Calibri"/>
      <family val="2"/>
      <scheme val="minor"/>
    </font>
    <font>
      <sz val="14"/>
      <color rgb="FF632423"/>
      <name val="Calibri"/>
      <family val="2"/>
    </font>
    <font>
      <sz val="13"/>
      <color theme="1"/>
      <name val="Calibri"/>
      <family val="2"/>
    </font>
    <font>
      <sz val="12"/>
      <color theme="1"/>
      <name val="Times New Roman"/>
      <family val="1"/>
    </font>
    <font>
      <sz val="36"/>
      <color theme="4" tint="-0.24994659260841701"/>
      <name val="Calibri Light"/>
      <family val="2"/>
      <scheme val="major"/>
    </font>
    <font>
      <sz val="10"/>
      <color theme="1" tint="0.14990691854609822"/>
      <name val="Calibri"/>
      <family val="1"/>
      <scheme val="minor"/>
    </font>
    <font>
      <sz val="16"/>
      <color theme="3"/>
      <name val="Calibri Light"/>
      <family val="2"/>
      <scheme val="major"/>
    </font>
    <font>
      <sz val="8"/>
      <color theme="1" tint="0.14993743705557422"/>
      <name val="Calibri"/>
      <family val="2"/>
    </font>
    <font>
      <b/>
      <sz val="11"/>
      <color theme="3"/>
      <name val="Calibri Light"/>
      <family val="2"/>
      <scheme val="major"/>
    </font>
    <font>
      <b/>
      <sz val="10"/>
      <color theme="1" tint="0.14993743705557422"/>
      <name val="Calibri"/>
      <family val="2"/>
    </font>
  </fonts>
  <fills count="1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F2F2F2"/>
        <bgColor indexed="64"/>
      </patternFill>
    </fill>
  </fills>
  <borders count="60">
    <border>
      <left/>
      <right/>
      <top/>
      <bottom/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 style="dotted">
        <color indexed="64"/>
      </top>
      <bottom/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 style="dotted">
        <color indexed="64"/>
      </right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thick">
        <color theme="4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</borders>
  <cellStyleXfs count="16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1" fillId="0" borderId="0"/>
    <xf numFmtId="44" fontId="5" fillId="0" borderId="0" applyFont="0" applyFill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5" fillId="0" borderId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38" fillId="0" borderId="58" applyNumberFormat="0" applyFill="0" applyProtection="0">
      <alignment vertical="center"/>
    </xf>
    <xf numFmtId="0" fontId="39" fillId="0" borderId="0"/>
    <xf numFmtId="0" fontId="40" fillId="0" borderId="0" applyNumberFormat="0" applyFill="0" applyProtection="0"/>
    <xf numFmtId="0" fontId="42" fillId="0" borderId="57" applyNumberFormat="0" applyFill="0" applyAlignment="0" applyProtection="0"/>
  </cellStyleXfs>
  <cellXfs count="265">
    <xf numFmtId="0" fontId="0" fillId="0" borderId="0" xfId="0"/>
    <xf numFmtId="0" fontId="3" fillId="0" borderId="0" xfId="2" applyFont="1" applyAlignment="1">
      <alignment vertical="center"/>
    </xf>
    <xf numFmtId="0" fontId="3" fillId="0" borderId="2" xfId="2" applyFont="1" applyBorder="1" applyAlignment="1">
      <alignment vertical="center"/>
    </xf>
    <xf numFmtId="0" fontId="3" fillId="0" borderId="2" xfId="2" applyFont="1" applyBorder="1" applyAlignment="1">
      <alignment vertical="center" wrapText="1"/>
    </xf>
    <xf numFmtId="0" fontId="3" fillId="0" borderId="6" xfId="2" applyFont="1" applyBorder="1" applyAlignment="1">
      <alignment horizontal="center" vertical="center"/>
    </xf>
    <xf numFmtId="0" fontId="3" fillId="0" borderId="7" xfId="2" applyFont="1" applyBorder="1" applyAlignment="1">
      <alignment vertical="center" wrapText="1"/>
    </xf>
    <xf numFmtId="0" fontId="3" fillId="0" borderId="7" xfId="2" applyFont="1" applyBorder="1" applyAlignment="1">
      <alignment horizontal="center" vertical="center" wrapText="1"/>
    </xf>
    <xf numFmtId="0" fontId="3" fillId="0" borderId="7" xfId="2" applyFont="1" applyBorder="1" applyAlignment="1">
      <alignment vertical="center"/>
    </xf>
    <xf numFmtId="0" fontId="3" fillId="0" borderId="8" xfId="2" applyFont="1" applyBorder="1" applyAlignment="1">
      <alignment horizontal="center" vertical="center"/>
    </xf>
    <xf numFmtId="0" fontId="3" fillId="0" borderId="3" xfId="2" applyFont="1" applyBorder="1" applyAlignment="1">
      <alignment horizontal="center" vertical="center"/>
    </xf>
    <xf numFmtId="0" fontId="4" fillId="0" borderId="0" xfId="2" applyFont="1" applyAlignment="1">
      <alignment vertical="center"/>
    </xf>
    <xf numFmtId="41" fontId="3" fillId="0" borderId="13" xfId="4" applyNumberFormat="1" applyFont="1" applyBorder="1" applyAlignment="1" applyProtection="1">
      <alignment horizontal="center" vertical="center"/>
      <protection locked="0"/>
    </xf>
    <xf numFmtId="9" fontId="3" fillId="0" borderId="2" xfId="6" applyFont="1" applyFill="1" applyBorder="1" applyAlignment="1" applyProtection="1">
      <alignment horizontal="center" vertical="center"/>
      <protection locked="0"/>
    </xf>
    <xf numFmtId="9" fontId="3" fillId="0" borderId="2" xfId="6" applyFont="1" applyFill="1" applyBorder="1" applyAlignment="1" applyProtection="1">
      <alignment horizontal="center" vertical="center" wrapText="1"/>
      <protection locked="0"/>
    </xf>
    <xf numFmtId="9" fontId="3" fillId="0" borderId="14" xfId="6" applyFont="1" applyFill="1" applyBorder="1" applyAlignment="1" applyProtection="1">
      <alignment horizontal="center" vertical="center"/>
      <protection locked="0"/>
    </xf>
    <xf numFmtId="41" fontId="3" fillId="0" borderId="2" xfId="4" applyNumberFormat="1" applyFont="1" applyBorder="1" applyAlignment="1" applyProtection="1">
      <alignment horizontal="center" vertical="center"/>
      <protection locked="0"/>
    </xf>
    <xf numFmtId="9" fontId="3" fillId="0" borderId="14" xfId="1" applyFont="1" applyBorder="1" applyAlignment="1" applyProtection="1">
      <alignment horizontal="center" vertical="center"/>
      <protection locked="0"/>
    </xf>
    <xf numFmtId="41" fontId="3" fillId="0" borderId="14" xfId="4" applyNumberFormat="1" applyFont="1" applyBorder="1" applyAlignment="1" applyProtection="1">
      <alignment horizontal="center" vertical="center"/>
      <protection locked="0"/>
    </xf>
    <xf numFmtId="41" fontId="3" fillId="3" borderId="15" xfId="2" applyNumberFormat="1" applyFont="1" applyFill="1" applyBorder="1" applyAlignment="1">
      <alignment horizontal="center" vertical="center"/>
    </xf>
    <xf numFmtId="0" fontId="3" fillId="3" borderId="16" xfId="2" applyFont="1" applyFill="1" applyBorder="1" applyAlignment="1">
      <alignment vertical="center"/>
    </xf>
    <xf numFmtId="9" fontId="3" fillId="3" borderId="17" xfId="2" applyNumberFormat="1" applyFont="1" applyFill="1" applyBorder="1" applyAlignment="1">
      <alignment vertical="center"/>
    </xf>
    <xf numFmtId="0" fontId="3" fillId="0" borderId="18" xfId="2" applyFont="1" applyBorder="1" applyAlignment="1">
      <alignment horizontal="center" vertical="center"/>
    </xf>
    <xf numFmtId="0" fontId="3" fillId="0" borderId="19" xfId="2" applyFont="1" applyBorder="1" applyAlignment="1">
      <alignment vertical="center" wrapText="1"/>
    </xf>
    <xf numFmtId="0" fontId="3" fillId="0" borderId="19" xfId="2" applyFont="1" applyBorder="1" applyAlignment="1">
      <alignment vertical="center"/>
    </xf>
    <xf numFmtId="0" fontId="3" fillId="0" borderId="20" xfId="2" applyFont="1" applyBorder="1" applyAlignment="1">
      <alignment horizontal="center" vertical="center"/>
    </xf>
    <xf numFmtId="41" fontId="3" fillId="0" borderId="2" xfId="4" applyNumberFormat="1" applyFont="1" applyFill="1" applyBorder="1" applyAlignment="1" applyProtection="1">
      <alignment vertical="center"/>
      <protection locked="0"/>
    </xf>
    <xf numFmtId="0" fontId="7" fillId="0" borderId="0" xfId="2" applyFont="1" applyAlignment="1">
      <alignment vertical="center"/>
    </xf>
    <xf numFmtId="0" fontId="7" fillId="4" borderId="13" xfId="2" applyFont="1" applyFill="1" applyBorder="1" applyAlignment="1">
      <alignment horizontal="center" vertical="center"/>
    </xf>
    <xf numFmtId="0" fontId="7" fillId="4" borderId="2" xfId="2" applyFont="1" applyFill="1" applyBorder="1" applyAlignment="1">
      <alignment vertical="center"/>
    </xf>
    <xf numFmtId="0" fontId="7" fillId="4" borderId="14" xfId="2" applyFont="1" applyFill="1" applyBorder="1" applyAlignment="1">
      <alignment vertical="center"/>
    </xf>
    <xf numFmtId="164" fontId="3" fillId="0" borderId="2" xfId="6" applyNumberFormat="1" applyFont="1" applyFill="1" applyBorder="1" applyAlignment="1" applyProtection="1">
      <alignment horizontal="center" vertical="center" wrapText="1"/>
      <protection locked="0"/>
    </xf>
    <xf numFmtId="41" fontId="3" fillId="0" borderId="2" xfId="2" applyNumberFormat="1" applyFont="1" applyBorder="1" applyAlignment="1">
      <alignment vertical="center"/>
    </xf>
    <xf numFmtId="41" fontId="3" fillId="5" borderId="13" xfId="2" applyNumberFormat="1" applyFont="1" applyFill="1" applyBorder="1" applyAlignment="1">
      <alignment horizontal="center" vertical="center"/>
    </xf>
    <xf numFmtId="0" fontId="3" fillId="5" borderId="2" xfId="2" applyFont="1" applyFill="1" applyBorder="1" applyAlignment="1">
      <alignment vertical="center"/>
    </xf>
    <xf numFmtId="10" fontId="3" fillId="0" borderId="2" xfId="6" applyNumberFormat="1" applyFont="1" applyFill="1" applyBorder="1" applyAlignment="1" applyProtection="1">
      <alignment horizontal="center" vertical="center" wrapText="1"/>
      <protection locked="0"/>
    </xf>
    <xf numFmtId="0" fontId="3" fillId="0" borderId="13" xfId="2" applyFont="1" applyBorder="1" applyAlignment="1" applyProtection="1">
      <alignment horizontal="center" vertical="center"/>
      <protection locked="0"/>
    </xf>
    <xf numFmtId="0" fontId="3" fillId="0" borderId="2" xfId="2" applyFont="1" applyBorder="1" applyAlignment="1" applyProtection="1">
      <alignment vertical="center"/>
      <protection locked="0"/>
    </xf>
    <xf numFmtId="164" fontId="3" fillId="0" borderId="7" xfId="6" applyNumberFormat="1" applyFont="1" applyFill="1" applyBorder="1" applyAlignment="1" applyProtection="1">
      <alignment horizontal="center" vertical="center" wrapText="1"/>
      <protection locked="0"/>
    </xf>
    <xf numFmtId="0" fontId="3" fillId="5" borderId="21" xfId="2" applyFont="1" applyFill="1" applyBorder="1" applyAlignment="1">
      <alignment vertical="center"/>
    </xf>
    <xf numFmtId="0" fontId="3" fillId="0" borderId="22" xfId="2" applyFont="1" applyBorder="1" applyAlignment="1">
      <alignment horizontal="center" vertical="center"/>
    </xf>
    <xf numFmtId="0" fontId="3" fillId="0" borderId="23" xfId="2" applyFont="1" applyBorder="1" applyAlignment="1">
      <alignment vertical="center"/>
    </xf>
    <xf numFmtId="0" fontId="3" fillId="0" borderId="24" xfId="2" applyFont="1" applyBorder="1" applyAlignment="1">
      <alignment vertical="center"/>
    </xf>
    <xf numFmtId="41" fontId="3" fillId="6" borderId="3" xfId="2" applyNumberFormat="1" applyFont="1" applyFill="1" applyBorder="1" applyAlignment="1">
      <alignment horizontal="center" vertical="center"/>
    </xf>
    <xf numFmtId="0" fontId="3" fillId="6" borderId="2" xfId="2" applyFont="1" applyFill="1" applyBorder="1" applyAlignment="1">
      <alignment vertical="center" wrapText="1"/>
    </xf>
    <xf numFmtId="9" fontId="3" fillId="6" borderId="2" xfId="6" applyFont="1" applyFill="1" applyBorder="1" applyAlignment="1" applyProtection="1">
      <alignment horizontal="center" vertical="center" wrapText="1"/>
      <protection locked="0"/>
    </xf>
    <xf numFmtId="41" fontId="3" fillId="6" borderId="2" xfId="2" applyNumberFormat="1" applyFont="1" applyFill="1" applyBorder="1" applyAlignment="1">
      <alignment vertical="center"/>
    </xf>
    <xf numFmtId="41" fontId="3" fillId="6" borderId="4" xfId="4" applyNumberFormat="1" applyFont="1" applyFill="1" applyBorder="1" applyAlignment="1" applyProtection="1">
      <alignment horizontal="center" vertical="center"/>
      <protection locked="0"/>
    </xf>
    <xf numFmtId="0" fontId="3" fillId="6" borderId="2" xfId="2" applyFont="1" applyFill="1" applyBorder="1" applyAlignment="1">
      <alignment vertical="center"/>
    </xf>
    <xf numFmtId="9" fontId="3" fillId="6" borderId="3" xfId="6" applyFont="1" applyFill="1" applyBorder="1" applyAlignment="1" applyProtection="1">
      <alignment horizontal="center" vertical="center"/>
    </xf>
    <xf numFmtId="0" fontId="3" fillId="6" borderId="4" xfId="2" applyFont="1" applyFill="1" applyBorder="1" applyAlignment="1">
      <alignment horizontal="center" vertical="center"/>
    </xf>
    <xf numFmtId="0" fontId="3" fillId="0" borderId="8" xfId="2" applyFont="1" applyBorder="1" applyAlignment="1">
      <alignment vertical="center"/>
    </xf>
    <xf numFmtId="0" fontId="4" fillId="0" borderId="0" xfId="2" applyFont="1" applyAlignment="1">
      <alignment horizontal="center" vertical="center"/>
    </xf>
    <xf numFmtId="41" fontId="3" fillId="0" borderId="14" xfId="4" applyNumberFormat="1" applyFont="1" applyFill="1" applyBorder="1" applyAlignment="1" applyProtection="1">
      <alignment horizontal="center" vertical="center"/>
      <protection locked="0"/>
    </xf>
    <xf numFmtId="9" fontId="3" fillId="5" borderId="14" xfId="6" applyFont="1" applyFill="1" applyBorder="1" applyAlignment="1" applyProtection="1">
      <alignment horizontal="center" vertical="center"/>
      <protection locked="0"/>
    </xf>
    <xf numFmtId="10" fontId="3" fillId="5" borderId="2" xfId="6" applyNumberFormat="1" applyFont="1" applyFill="1" applyBorder="1" applyAlignment="1" applyProtection="1">
      <alignment horizontal="center" vertical="center" wrapText="1"/>
      <protection locked="0"/>
    </xf>
    <xf numFmtId="9" fontId="3" fillId="5" borderId="2" xfId="6" applyFont="1" applyFill="1" applyBorder="1" applyAlignment="1" applyProtection="1">
      <alignment horizontal="center" vertical="center" wrapText="1"/>
      <protection locked="0"/>
    </xf>
    <xf numFmtId="41" fontId="3" fillId="5" borderId="15" xfId="4" applyNumberFormat="1" applyFont="1" applyFill="1" applyBorder="1" applyAlignment="1" applyProtection="1">
      <alignment horizontal="center" vertical="center"/>
      <protection locked="0"/>
    </xf>
    <xf numFmtId="0" fontId="3" fillId="5" borderId="16" xfId="2" applyFont="1" applyFill="1" applyBorder="1" applyAlignment="1">
      <alignment vertical="center" wrapText="1"/>
    </xf>
    <xf numFmtId="41" fontId="3" fillId="5" borderId="16" xfId="4" applyNumberFormat="1" applyFont="1" applyFill="1" applyBorder="1" applyAlignment="1" applyProtection="1">
      <alignment vertical="center"/>
      <protection locked="0"/>
    </xf>
    <xf numFmtId="9" fontId="3" fillId="5" borderId="16" xfId="6" applyFont="1" applyFill="1" applyBorder="1" applyAlignment="1" applyProtection="1">
      <alignment horizontal="center" vertical="center" wrapText="1"/>
      <protection locked="0"/>
    </xf>
    <xf numFmtId="9" fontId="3" fillId="5" borderId="17" xfId="6" applyFont="1" applyFill="1" applyBorder="1" applyAlignment="1" applyProtection="1">
      <alignment horizontal="center" vertical="center"/>
      <protection locked="0"/>
    </xf>
    <xf numFmtId="10" fontId="3" fillId="5" borderId="16" xfId="6" applyNumberFormat="1" applyFont="1" applyFill="1" applyBorder="1" applyAlignment="1" applyProtection="1">
      <alignment horizontal="center" vertical="center" wrapText="1"/>
      <protection locked="0"/>
    </xf>
    <xf numFmtId="9" fontId="3" fillId="0" borderId="19" xfId="6" applyFont="1" applyFill="1" applyBorder="1" applyAlignment="1" applyProtection="1">
      <alignment horizontal="center" vertical="center" wrapText="1"/>
      <protection locked="0"/>
    </xf>
    <xf numFmtId="0" fontId="3" fillId="5" borderId="21" xfId="2" applyFont="1" applyFill="1" applyBorder="1" applyAlignment="1">
      <alignment vertical="center" wrapText="1"/>
    </xf>
    <xf numFmtId="10" fontId="3" fillId="5" borderId="21" xfId="6" applyNumberFormat="1" applyFont="1" applyFill="1" applyBorder="1" applyAlignment="1" applyProtection="1">
      <alignment horizontal="center" vertical="center" wrapText="1"/>
      <protection locked="0"/>
    </xf>
    <xf numFmtId="41" fontId="3" fillId="5" borderId="21" xfId="4" applyNumberFormat="1" applyFont="1" applyFill="1" applyBorder="1" applyAlignment="1" applyProtection="1">
      <alignment vertical="center"/>
      <protection locked="0"/>
    </xf>
    <xf numFmtId="9" fontId="3" fillId="5" borderId="21" xfId="6" applyFont="1" applyFill="1" applyBorder="1" applyAlignment="1" applyProtection="1">
      <alignment horizontal="center" vertical="center" wrapText="1"/>
      <protection locked="0"/>
    </xf>
    <xf numFmtId="0" fontId="3" fillId="0" borderId="23" xfId="2" applyFont="1" applyBorder="1" applyAlignment="1">
      <alignment vertical="center" wrapText="1"/>
    </xf>
    <xf numFmtId="0" fontId="3" fillId="0" borderId="4" xfId="2" applyFont="1" applyBorder="1" applyAlignment="1">
      <alignment vertical="center"/>
    </xf>
    <xf numFmtId="41" fontId="3" fillId="0" borderId="6" xfId="4" applyNumberFormat="1" applyFont="1" applyBorder="1" applyAlignment="1" applyProtection="1">
      <alignment horizontal="center" vertical="center"/>
      <protection locked="0"/>
    </xf>
    <xf numFmtId="41" fontId="3" fillId="0" borderId="9" xfId="4" applyNumberFormat="1" applyFont="1" applyBorder="1" applyAlignment="1" applyProtection="1">
      <alignment horizontal="center" vertical="center"/>
      <protection locked="0"/>
    </xf>
    <xf numFmtId="0" fontId="3" fillId="0" borderId="10" xfId="2" applyFont="1" applyBorder="1" applyAlignment="1">
      <alignment vertical="center" wrapText="1"/>
    </xf>
    <xf numFmtId="9" fontId="3" fillId="0" borderId="10" xfId="6" applyFont="1" applyFill="1" applyBorder="1" applyAlignment="1" applyProtection="1">
      <alignment horizontal="center" vertical="center" wrapText="1"/>
      <protection locked="0"/>
    </xf>
    <xf numFmtId="41" fontId="3" fillId="0" borderId="10" xfId="4" applyNumberFormat="1" applyFont="1" applyFill="1" applyBorder="1" applyAlignment="1" applyProtection="1">
      <alignment vertical="center"/>
      <protection locked="0"/>
    </xf>
    <xf numFmtId="0" fontId="3" fillId="4" borderId="11" xfId="2" applyFont="1" applyFill="1" applyBorder="1" applyAlignment="1">
      <alignment horizontal="center" vertical="center"/>
    </xf>
    <xf numFmtId="0" fontId="3" fillId="7" borderId="21" xfId="2" applyFont="1" applyFill="1" applyBorder="1" applyAlignment="1">
      <alignment vertical="center" wrapText="1"/>
    </xf>
    <xf numFmtId="9" fontId="3" fillId="7" borderId="21" xfId="6" applyFont="1" applyFill="1" applyBorder="1" applyAlignment="1" applyProtection="1">
      <alignment horizontal="center" vertical="center" wrapText="1"/>
      <protection locked="0"/>
    </xf>
    <xf numFmtId="41" fontId="3" fillId="7" borderId="21" xfId="4" applyNumberFormat="1" applyFont="1" applyFill="1" applyBorder="1" applyAlignment="1" applyProtection="1">
      <alignment horizontal="center" vertical="center"/>
      <protection locked="0"/>
    </xf>
    <xf numFmtId="0" fontId="3" fillId="0" borderId="10" xfId="2" applyFont="1" applyBorder="1" applyAlignment="1">
      <alignment vertical="center"/>
    </xf>
    <xf numFmtId="0" fontId="3" fillId="0" borderId="0" xfId="2" applyFont="1"/>
    <xf numFmtId="0" fontId="3" fillId="0" borderId="2" xfId="2" applyFont="1" applyBorder="1" applyAlignment="1">
      <alignment wrapText="1"/>
    </xf>
    <xf numFmtId="0" fontId="3" fillId="0" borderId="2" xfId="2" applyFont="1" applyBorder="1"/>
    <xf numFmtId="0" fontId="3" fillId="0" borderId="4" xfId="2" applyFont="1" applyBorder="1" applyAlignment="1">
      <alignment horizontal="center"/>
    </xf>
    <xf numFmtId="9" fontId="3" fillId="0" borderId="23" xfId="6" applyFont="1" applyFill="1" applyBorder="1" applyAlignment="1" applyProtection="1">
      <alignment horizontal="center" vertical="center" wrapText="1"/>
      <protection locked="0"/>
    </xf>
    <xf numFmtId="0" fontId="3" fillId="0" borderId="29" xfId="2" applyFont="1" applyBorder="1" applyAlignment="1">
      <alignment vertical="center"/>
    </xf>
    <xf numFmtId="9" fontId="3" fillId="5" borderId="31" xfId="2" applyNumberFormat="1" applyFont="1" applyFill="1" applyBorder="1" applyAlignment="1">
      <alignment vertical="center"/>
    </xf>
    <xf numFmtId="0" fontId="9" fillId="0" borderId="0" xfId="8" applyFont="1"/>
    <xf numFmtId="0" fontId="5" fillId="0" borderId="0" xfId="8"/>
    <xf numFmtId="0" fontId="10" fillId="0" borderId="0" xfId="8" applyFont="1"/>
    <xf numFmtId="0" fontId="12" fillId="0" borderId="0" xfId="8" applyFont="1"/>
    <xf numFmtId="0" fontId="12" fillId="0" borderId="0" xfId="8" applyFont="1" applyAlignment="1">
      <alignment horizontal="center"/>
    </xf>
    <xf numFmtId="0" fontId="5" fillId="0" borderId="28" xfId="8" applyBorder="1"/>
    <xf numFmtId="0" fontId="5" fillId="0" borderId="29" xfId="8" applyBorder="1"/>
    <xf numFmtId="0" fontId="13" fillId="3" borderId="0" xfId="2" applyFont="1" applyFill="1" applyAlignment="1">
      <alignment vertical="center"/>
    </xf>
    <xf numFmtId="0" fontId="14" fillId="0" borderId="0" xfId="8" applyFont="1"/>
    <xf numFmtId="165" fontId="14" fillId="0" borderId="0" xfId="9" applyNumberFormat="1" applyFont="1"/>
    <xf numFmtId="165" fontId="14" fillId="0" borderId="34" xfId="9" applyNumberFormat="1" applyFont="1" applyBorder="1" applyAlignment="1">
      <alignment horizontal="center"/>
    </xf>
    <xf numFmtId="165" fontId="14" fillId="0" borderId="35" xfId="9" applyNumberFormat="1" applyFont="1" applyBorder="1" applyAlignment="1">
      <alignment horizontal="center"/>
    </xf>
    <xf numFmtId="165" fontId="14" fillId="0" borderId="29" xfId="9" applyNumberFormat="1" applyFont="1" applyBorder="1"/>
    <xf numFmtId="165" fontId="5" fillId="0" borderId="0" xfId="9" applyNumberFormat="1" applyFont="1"/>
    <xf numFmtId="164" fontId="15" fillId="8" borderId="36" xfId="10" applyNumberFormat="1" applyFont="1" applyFill="1" applyBorder="1" applyAlignment="1">
      <alignment horizontal="center"/>
    </xf>
    <xf numFmtId="164" fontId="15" fillId="8" borderId="37" xfId="10" applyNumberFormat="1" applyFont="1" applyFill="1" applyBorder="1" applyAlignment="1">
      <alignment horizontal="center"/>
    </xf>
    <xf numFmtId="165" fontId="5" fillId="0" borderId="29" xfId="9" applyNumberFormat="1" applyFont="1" applyBorder="1" applyAlignment="1">
      <alignment horizontal="right"/>
    </xf>
    <xf numFmtId="166" fontId="5" fillId="0" borderId="0" xfId="11" applyNumberFormat="1" applyFont="1"/>
    <xf numFmtId="166" fontId="5" fillId="0" borderId="0" xfId="11" applyNumberFormat="1" applyFont="1" applyAlignment="1"/>
    <xf numFmtId="166" fontId="5" fillId="0" borderId="0" xfId="11" applyNumberFormat="1" applyFont="1" applyBorder="1"/>
    <xf numFmtId="165" fontId="5" fillId="3" borderId="38" xfId="9" applyNumberFormat="1" applyFont="1" applyFill="1" applyBorder="1"/>
    <xf numFmtId="165" fontId="5" fillId="0" borderId="0" xfId="9" applyNumberFormat="1" applyFont="1" applyBorder="1"/>
    <xf numFmtId="0" fontId="14" fillId="0" borderId="29" xfId="8" applyFont="1" applyBorder="1"/>
    <xf numFmtId="166" fontId="14" fillId="0" borderId="0" xfId="11" applyNumberFormat="1" applyFont="1"/>
    <xf numFmtId="166" fontId="14" fillId="0" borderId="29" xfId="11" applyNumberFormat="1" applyFont="1" applyBorder="1"/>
    <xf numFmtId="165" fontId="5" fillId="0" borderId="29" xfId="9" applyNumberFormat="1" applyFont="1" applyBorder="1"/>
    <xf numFmtId="166" fontId="14" fillId="0" borderId="0" xfId="11" applyNumberFormat="1" applyFont="1" applyBorder="1"/>
    <xf numFmtId="0" fontId="5" fillId="3" borderId="0" xfId="8" applyFill="1"/>
    <xf numFmtId="165" fontId="5" fillId="3" borderId="0" xfId="9" applyNumberFormat="1" applyFont="1" applyFill="1" applyBorder="1"/>
    <xf numFmtId="164" fontId="15" fillId="3" borderId="39" xfId="10" applyNumberFormat="1" applyFont="1" applyFill="1" applyBorder="1" applyAlignment="1">
      <alignment horizontal="center"/>
    </xf>
    <xf numFmtId="164" fontId="15" fillId="3" borderId="40" xfId="10" applyNumberFormat="1" applyFont="1" applyFill="1" applyBorder="1" applyAlignment="1">
      <alignment horizontal="center"/>
    </xf>
    <xf numFmtId="165" fontId="5" fillId="3" borderId="41" xfId="9" applyNumberFormat="1" applyFont="1" applyFill="1" applyBorder="1"/>
    <xf numFmtId="164" fontId="14" fillId="0" borderId="0" xfId="8" applyNumberFormat="1" applyFont="1"/>
    <xf numFmtId="167" fontId="16" fillId="0" borderId="0" xfId="8" applyNumberFormat="1" applyFont="1" applyAlignment="1">
      <alignment horizontal="right"/>
    </xf>
    <xf numFmtId="164" fontId="14" fillId="0" borderId="28" xfId="8" applyNumberFormat="1" applyFont="1" applyBorder="1"/>
    <xf numFmtId="6" fontId="14" fillId="0" borderId="29" xfId="8" applyNumberFormat="1" applyFont="1" applyBorder="1"/>
    <xf numFmtId="6" fontId="14" fillId="0" borderId="0" xfId="8" applyNumberFormat="1" applyFont="1"/>
    <xf numFmtId="167" fontId="17" fillId="0" borderId="0" xfId="8" applyNumberFormat="1" applyFont="1" applyAlignment="1">
      <alignment horizontal="right"/>
    </xf>
    <xf numFmtId="167" fontId="17" fillId="0" borderId="28" xfId="8" applyNumberFormat="1" applyFont="1" applyBorder="1" applyAlignment="1">
      <alignment horizontal="right"/>
    </xf>
    <xf numFmtId="167" fontId="17" fillId="0" borderId="29" xfId="8" applyNumberFormat="1" applyFont="1" applyBorder="1" applyAlignment="1">
      <alignment horizontal="right"/>
    </xf>
    <xf numFmtId="0" fontId="18" fillId="0" borderId="0" xfId="2" applyFont="1" applyAlignment="1">
      <alignment vertical="center"/>
    </xf>
    <xf numFmtId="0" fontId="5" fillId="0" borderId="0" xfId="2" applyFont="1" applyAlignment="1">
      <alignment vertical="center"/>
    </xf>
    <xf numFmtId="167" fontId="16" fillId="0" borderId="28" xfId="8" applyNumberFormat="1" applyFont="1" applyBorder="1" applyAlignment="1">
      <alignment horizontal="right"/>
    </xf>
    <xf numFmtId="167" fontId="16" fillId="0" borderId="29" xfId="8" applyNumberFormat="1" applyFont="1" applyBorder="1" applyAlignment="1">
      <alignment horizontal="right"/>
    </xf>
    <xf numFmtId="0" fontId="19" fillId="0" borderId="0" xfId="2" applyFont="1" applyAlignment="1">
      <alignment vertical="center"/>
    </xf>
    <xf numFmtId="165" fontId="15" fillId="0" borderId="29" xfId="9" applyNumberFormat="1" applyFont="1" applyBorder="1"/>
    <xf numFmtId="164" fontId="14" fillId="8" borderId="28" xfId="10" applyNumberFormat="1" applyFont="1" applyFill="1" applyBorder="1" applyAlignment="1">
      <alignment horizontal="center"/>
    </xf>
    <xf numFmtId="164" fontId="14" fillId="8" borderId="0" xfId="10" applyNumberFormat="1" applyFont="1" applyFill="1" applyBorder="1" applyAlignment="1">
      <alignment horizontal="center"/>
    </xf>
    <xf numFmtId="165" fontId="15" fillId="0" borderId="29" xfId="9" applyNumberFormat="1" applyFont="1" applyBorder="1" applyAlignment="1">
      <alignment horizontal="right"/>
    </xf>
    <xf numFmtId="165" fontId="15" fillId="3" borderId="42" xfId="8" applyNumberFormat="1" applyFont="1" applyFill="1" applyBorder="1"/>
    <xf numFmtId="0" fontId="15" fillId="0" borderId="29" xfId="8" applyFont="1" applyBorder="1"/>
    <xf numFmtId="165" fontId="15" fillId="3" borderId="38" xfId="8" applyNumberFormat="1" applyFont="1" applyFill="1" applyBorder="1"/>
    <xf numFmtId="165" fontId="15" fillId="0" borderId="38" xfId="8" applyNumberFormat="1" applyFont="1" applyBorder="1"/>
    <xf numFmtId="0" fontId="14" fillId="0" borderId="0" xfId="8" applyFont="1" applyAlignment="1">
      <alignment wrapText="1"/>
    </xf>
    <xf numFmtId="165" fontId="15" fillId="0" borderId="41" xfId="8" applyNumberFormat="1" applyFont="1" applyBorder="1"/>
    <xf numFmtId="165" fontId="14" fillId="0" borderId="0" xfId="9" applyNumberFormat="1" applyFont="1" applyBorder="1"/>
    <xf numFmtId="165" fontId="14" fillId="0" borderId="43" xfId="9" applyNumberFormat="1" applyFont="1" applyBorder="1"/>
    <xf numFmtId="165" fontId="14" fillId="0" borderId="30" xfId="9" applyNumberFormat="1" applyFont="1" applyBorder="1"/>
    <xf numFmtId="0" fontId="14" fillId="0" borderId="44" xfId="8" applyFont="1" applyBorder="1"/>
    <xf numFmtId="0" fontId="2" fillId="9" borderId="0" xfId="2" applyFill="1" applyAlignment="1">
      <alignment horizontal="center" vertical="center"/>
    </xf>
    <xf numFmtId="0" fontId="2" fillId="0" borderId="0" xfId="2"/>
    <xf numFmtId="0" fontId="20" fillId="2" borderId="28" xfId="2" applyFont="1" applyFill="1" applyBorder="1" applyAlignment="1">
      <alignment horizontal="center" vertical="center"/>
    </xf>
    <xf numFmtId="0" fontId="15" fillId="5" borderId="0" xfId="2" applyFont="1" applyFill="1" applyAlignment="1">
      <alignment horizontal="center" vertical="center"/>
    </xf>
    <xf numFmtId="0" fontId="2" fillId="0" borderId="0" xfId="2" applyAlignment="1">
      <alignment horizontal="center" vertical="center"/>
    </xf>
    <xf numFmtId="0" fontId="21" fillId="2" borderId="0" xfId="2" applyFont="1" applyFill="1" applyAlignment="1">
      <alignment horizontal="center" vertical="center"/>
    </xf>
    <xf numFmtId="0" fontId="22" fillId="0" borderId="0" xfId="2" applyFont="1" applyAlignment="1">
      <alignment vertical="center"/>
    </xf>
    <xf numFmtId="0" fontId="2" fillId="0" borderId="0" xfId="2" applyAlignment="1">
      <alignment horizontal="left" vertical="center"/>
    </xf>
    <xf numFmtId="0" fontId="23" fillId="10" borderId="0" xfId="2" applyFont="1" applyFill="1" applyAlignment="1">
      <alignment vertical="center"/>
    </xf>
    <xf numFmtId="9" fontId="0" fillId="10" borderId="0" xfId="6" applyFont="1" applyFill="1" applyAlignment="1">
      <alignment horizontal="center" vertical="center"/>
    </xf>
    <xf numFmtId="0" fontId="2" fillId="10" borderId="0" xfId="2" applyFill="1"/>
    <xf numFmtId="9" fontId="2" fillId="10" borderId="0" xfId="2" applyNumberFormat="1" applyFill="1" applyAlignment="1">
      <alignment horizontal="center" vertical="center"/>
    </xf>
    <xf numFmtId="0" fontId="2" fillId="0" borderId="0" xfId="2" applyAlignment="1">
      <alignment vertical="center"/>
    </xf>
    <xf numFmtId="43" fontId="0" fillId="10" borderId="0" xfId="7" applyFont="1" applyFill="1" applyAlignment="1">
      <alignment horizontal="center" vertical="center"/>
    </xf>
    <xf numFmtId="0" fontId="2" fillId="0" borderId="0" xfId="2" applyAlignment="1">
      <alignment horizontal="left" vertical="center" wrapText="1"/>
    </xf>
    <xf numFmtId="166" fontId="0" fillId="10" borderId="0" xfId="7" applyNumberFormat="1" applyFont="1" applyFill="1" applyAlignment="1">
      <alignment horizontal="center" vertical="center"/>
    </xf>
    <xf numFmtId="0" fontId="2" fillId="10" borderId="0" xfId="2" applyFill="1" applyAlignment="1">
      <alignment horizontal="center" vertical="center"/>
    </xf>
    <xf numFmtId="43" fontId="2" fillId="10" borderId="0" xfId="2" applyNumberFormat="1" applyFill="1" applyAlignment="1">
      <alignment horizontal="center" vertical="center"/>
    </xf>
    <xf numFmtId="41" fontId="2" fillId="10" borderId="0" xfId="2" applyNumberFormat="1" applyFill="1" applyAlignment="1">
      <alignment horizontal="center" vertical="center"/>
    </xf>
    <xf numFmtId="41" fontId="3" fillId="5" borderId="46" xfId="2" applyNumberFormat="1" applyFont="1" applyFill="1" applyBorder="1" applyAlignment="1">
      <alignment horizontal="center" vertical="center"/>
    </xf>
    <xf numFmtId="9" fontId="3" fillId="0" borderId="21" xfId="6" applyFont="1" applyFill="1" applyBorder="1" applyAlignment="1" applyProtection="1">
      <alignment horizontal="center" vertical="center" wrapText="1"/>
      <protection locked="0"/>
    </xf>
    <xf numFmtId="41" fontId="3" fillId="0" borderId="4" xfId="4" applyNumberFormat="1" applyFont="1" applyBorder="1" applyAlignment="1" applyProtection="1">
      <alignment horizontal="center" vertical="center"/>
      <protection locked="0"/>
    </xf>
    <xf numFmtId="0" fontId="3" fillId="0" borderId="50" xfId="2" applyFont="1" applyBorder="1" applyAlignment="1" applyProtection="1">
      <alignment horizontal="center" vertical="center"/>
      <protection locked="0"/>
    </xf>
    <xf numFmtId="0" fontId="3" fillId="0" borderId="7" xfId="2" applyFont="1" applyBorder="1" applyAlignment="1" applyProtection="1">
      <alignment vertical="center"/>
      <protection locked="0"/>
    </xf>
    <xf numFmtId="9" fontId="3" fillId="0" borderId="7" xfId="6" applyFont="1" applyFill="1" applyBorder="1" applyAlignment="1" applyProtection="1">
      <alignment horizontal="center" vertical="center" wrapText="1"/>
      <protection locked="0"/>
    </xf>
    <xf numFmtId="9" fontId="3" fillId="0" borderId="51" xfId="6" applyFont="1" applyFill="1" applyBorder="1" applyAlignment="1" applyProtection="1">
      <alignment horizontal="center" vertical="center"/>
      <protection locked="0"/>
    </xf>
    <xf numFmtId="0" fontId="8" fillId="5" borderId="45" xfId="2" applyFont="1" applyFill="1" applyBorder="1" applyAlignment="1">
      <alignment vertical="center"/>
    </xf>
    <xf numFmtId="0" fontId="3" fillId="0" borderId="28" xfId="2" applyFont="1" applyBorder="1" applyAlignment="1">
      <alignment horizontal="center" vertical="center"/>
    </xf>
    <xf numFmtId="0" fontId="8" fillId="5" borderId="48" xfId="2" applyFont="1" applyFill="1" applyBorder="1" applyAlignment="1">
      <alignment vertical="center"/>
    </xf>
    <xf numFmtId="0" fontId="8" fillId="0" borderId="5" xfId="2" applyFont="1" applyBorder="1" applyAlignment="1">
      <alignment vertical="center"/>
    </xf>
    <xf numFmtId="0" fontId="29" fillId="11" borderId="53" xfId="2" applyFont="1" applyFill="1" applyBorder="1" applyAlignment="1">
      <alignment horizontal="center" vertical="center"/>
    </xf>
    <xf numFmtId="0" fontId="8" fillId="0" borderId="47" xfId="2" applyFont="1" applyBorder="1" applyAlignment="1">
      <alignment horizontal="center" vertical="center"/>
    </xf>
    <xf numFmtId="0" fontId="8" fillId="0" borderId="48" xfId="2" applyFont="1" applyBorder="1" applyAlignment="1">
      <alignment horizontal="left" vertical="center"/>
    </xf>
    <xf numFmtId="0" fontId="8" fillId="3" borderId="49" xfId="2" applyFont="1" applyFill="1" applyBorder="1" applyAlignment="1">
      <alignment vertical="center"/>
    </xf>
    <xf numFmtId="0" fontId="8" fillId="0" borderId="0" xfId="2" applyFont="1" applyAlignment="1">
      <alignment vertical="center"/>
    </xf>
    <xf numFmtId="0" fontId="8" fillId="0" borderId="47" xfId="2" applyFont="1" applyBorder="1" applyAlignment="1" applyProtection="1">
      <alignment vertical="center"/>
      <protection locked="0"/>
    </xf>
    <xf numFmtId="0" fontId="30" fillId="4" borderId="48" xfId="2" applyFont="1" applyFill="1" applyBorder="1" applyAlignment="1">
      <alignment vertical="center"/>
    </xf>
    <xf numFmtId="0" fontId="8" fillId="0" borderId="48" xfId="2" applyFont="1" applyBorder="1" applyAlignment="1">
      <alignment horizontal="center" vertical="center"/>
    </xf>
    <xf numFmtId="0" fontId="8" fillId="0" borderId="52" xfId="2" applyFont="1" applyBorder="1" applyAlignment="1">
      <alignment horizontal="center" vertical="center"/>
    </xf>
    <xf numFmtId="0" fontId="8" fillId="0" borderId="54" xfId="2" applyFont="1" applyBorder="1" applyAlignment="1">
      <alignment vertical="center"/>
    </xf>
    <xf numFmtId="0" fontId="8" fillId="0" borderId="12" xfId="2" applyFont="1" applyBorder="1" applyAlignment="1">
      <alignment vertical="center"/>
    </xf>
    <xf numFmtId="0" fontId="8" fillId="6" borderId="1" xfId="2" applyFont="1" applyFill="1" applyBorder="1" applyAlignment="1">
      <alignment vertical="center"/>
    </xf>
    <xf numFmtId="0" fontId="8" fillId="6" borderId="1" xfId="2" applyFont="1" applyFill="1" applyBorder="1" applyAlignment="1">
      <alignment horizontal="left" vertical="center"/>
    </xf>
    <xf numFmtId="0" fontId="8" fillId="0" borderId="1" xfId="2" applyFont="1" applyBorder="1" applyAlignment="1">
      <alignment vertical="center"/>
    </xf>
    <xf numFmtId="0" fontId="8" fillId="0" borderId="1" xfId="2" applyFont="1" applyBorder="1"/>
    <xf numFmtId="0" fontId="31" fillId="11" borderId="3" xfId="2" applyFont="1" applyFill="1" applyBorder="1" applyAlignment="1">
      <alignment horizontal="center" vertical="center"/>
    </xf>
    <xf numFmtId="0" fontId="32" fillId="0" borderId="1" xfId="2" applyFont="1" applyBorder="1" applyAlignment="1" applyProtection="1">
      <alignment vertical="center"/>
      <protection locked="0"/>
    </xf>
    <xf numFmtId="0" fontId="22" fillId="0" borderId="2" xfId="2" applyFont="1" applyBorder="1" applyAlignment="1">
      <alignment vertical="center" wrapText="1"/>
    </xf>
    <xf numFmtId="41" fontId="22" fillId="0" borderId="2" xfId="4" applyNumberFormat="1" applyFont="1" applyFill="1" applyBorder="1" applyAlignment="1" applyProtection="1">
      <alignment vertical="center" wrapText="1"/>
      <protection locked="0"/>
    </xf>
    <xf numFmtId="0" fontId="33" fillId="0" borderId="0" xfId="0" applyFont="1"/>
    <xf numFmtId="41" fontId="3" fillId="0" borderId="10" xfId="4" applyNumberFormat="1" applyFont="1" applyBorder="1" applyAlignment="1" applyProtection="1">
      <alignment horizontal="center" vertical="center"/>
      <protection locked="0"/>
    </xf>
    <xf numFmtId="41" fontId="3" fillId="0" borderId="11" xfId="4" applyNumberFormat="1" applyFont="1" applyBorder="1" applyAlignment="1" applyProtection="1">
      <alignment horizontal="center" vertical="center"/>
      <protection locked="0"/>
    </xf>
    <xf numFmtId="0" fontId="4" fillId="0" borderId="9" xfId="2" applyFont="1" applyBorder="1" applyAlignment="1">
      <alignment horizontal="center" vertical="center"/>
    </xf>
    <xf numFmtId="0" fontId="4" fillId="0" borderId="10" xfId="2" applyFont="1" applyBorder="1" applyAlignment="1">
      <alignment vertical="center"/>
    </xf>
    <xf numFmtId="0" fontId="4" fillId="0" borderId="11" xfId="2" applyFont="1" applyBorder="1" applyAlignment="1">
      <alignment vertical="center"/>
    </xf>
    <xf numFmtId="0" fontId="8" fillId="0" borderId="47" xfId="2" applyFont="1" applyBorder="1" applyAlignment="1">
      <alignment vertical="center"/>
    </xf>
    <xf numFmtId="0" fontId="8" fillId="0" borderId="48" xfId="2" applyFont="1" applyBorder="1" applyAlignment="1">
      <alignment vertical="center"/>
    </xf>
    <xf numFmtId="0" fontId="8" fillId="0" borderId="48" xfId="2" applyFont="1" applyBorder="1" applyAlignment="1" applyProtection="1">
      <alignment vertical="center"/>
      <protection locked="0"/>
    </xf>
    <xf numFmtId="0" fontId="8" fillId="5" borderId="48" xfId="2" applyFont="1" applyFill="1" applyBorder="1" applyAlignment="1" applyProtection="1">
      <alignment vertical="center"/>
      <protection locked="0"/>
    </xf>
    <xf numFmtId="0" fontId="8" fillId="5" borderId="49" xfId="2" applyFont="1" applyFill="1" applyBorder="1" applyAlignment="1" applyProtection="1">
      <alignment vertical="center"/>
      <protection locked="0"/>
    </xf>
    <xf numFmtId="0" fontId="8" fillId="5" borderId="45" xfId="2" applyFont="1" applyFill="1" applyBorder="1" applyAlignment="1" applyProtection="1">
      <alignment vertical="center"/>
      <protection locked="0"/>
    </xf>
    <xf numFmtId="0" fontId="3" fillId="0" borderId="55" xfId="2" applyFont="1" applyBorder="1" applyAlignment="1">
      <alignment horizontal="center" vertical="center"/>
    </xf>
    <xf numFmtId="0" fontId="3" fillId="0" borderId="56" xfId="2" applyFont="1" applyBorder="1" applyAlignment="1">
      <alignment horizontal="center" vertical="center"/>
    </xf>
    <xf numFmtId="41" fontId="3" fillId="5" borderId="46" xfId="4" applyNumberFormat="1" applyFont="1" applyFill="1" applyBorder="1" applyAlignment="1" applyProtection="1">
      <alignment horizontal="center" vertical="center"/>
      <protection locked="0"/>
    </xf>
    <xf numFmtId="9" fontId="3" fillId="5" borderId="31" xfId="6" applyFont="1" applyFill="1" applyBorder="1" applyAlignment="1" applyProtection="1">
      <alignment horizontal="center" vertical="center"/>
      <protection locked="0"/>
    </xf>
    <xf numFmtId="0" fontId="4" fillId="0" borderId="25" xfId="2" applyFont="1" applyBorder="1" applyAlignment="1">
      <alignment horizontal="center" vertical="center"/>
    </xf>
    <xf numFmtId="9" fontId="3" fillId="8" borderId="2" xfId="6" applyFont="1" applyFill="1" applyBorder="1" applyAlignment="1" applyProtection="1">
      <alignment horizontal="center" vertical="center" wrapText="1"/>
      <protection locked="0"/>
    </xf>
    <xf numFmtId="9" fontId="3" fillId="8" borderId="14" xfId="6" applyFont="1" applyFill="1" applyBorder="1" applyAlignment="1" applyProtection="1">
      <alignment horizontal="center" vertical="center"/>
      <protection locked="0"/>
    </xf>
    <xf numFmtId="41" fontId="3" fillId="8" borderId="13" xfId="4" applyNumberFormat="1" applyFont="1" applyFill="1" applyBorder="1" applyAlignment="1" applyProtection="1">
      <alignment horizontal="center" vertical="center"/>
      <protection locked="0"/>
    </xf>
    <xf numFmtId="0" fontId="3" fillId="8" borderId="2" xfId="2" applyFont="1" applyFill="1" applyBorder="1" applyAlignment="1">
      <alignment vertical="center" wrapText="1"/>
    </xf>
    <xf numFmtId="41" fontId="3" fillId="8" borderId="2" xfId="4" applyNumberFormat="1" applyFont="1" applyFill="1" applyBorder="1" applyAlignment="1" applyProtection="1">
      <alignment vertical="center"/>
      <protection locked="0"/>
    </xf>
    <xf numFmtId="0" fontId="4" fillId="0" borderId="26" xfId="2" applyFont="1" applyBorder="1" applyAlignment="1">
      <alignment horizontal="center" vertical="center"/>
    </xf>
    <xf numFmtId="0" fontId="7" fillId="4" borderId="13" xfId="2" applyFont="1" applyFill="1" applyBorder="1" applyAlignment="1">
      <alignment vertical="center"/>
    </xf>
    <xf numFmtId="41" fontId="3" fillId="7" borderId="46" xfId="4" applyNumberFormat="1" applyFont="1" applyFill="1" applyBorder="1" applyAlignment="1" applyProtection="1">
      <alignment horizontal="center" vertical="center"/>
      <protection locked="0"/>
    </xf>
    <xf numFmtId="41" fontId="3" fillId="7" borderId="31" xfId="4" applyNumberFormat="1" applyFont="1" applyFill="1" applyBorder="1" applyAlignment="1" applyProtection="1">
      <alignment horizontal="center" vertical="center"/>
      <protection locked="0"/>
    </xf>
    <xf numFmtId="0" fontId="8" fillId="0" borderId="52" xfId="2" applyFont="1" applyBorder="1" applyAlignment="1" applyProtection="1">
      <alignment vertical="center"/>
      <protection locked="0"/>
    </xf>
    <xf numFmtId="0" fontId="8" fillId="7" borderId="45" xfId="2" applyFont="1" applyFill="1" applyBorder="1" applyAlignment="1">
      <alignment vertical="center"/>
    </xf>
    <xf numFmtId="0" fontId="8" fillId="0" borderId="12" xfId="2" applyFont="1" applyBorder="1" applyAlignment="1" applyProtection="1">
      <alignment vertical="center"/>
      <protection locked="0"/>
    </xf>
    <xf numFmtId="0" fontId="8" fillId="0" borderId="0" xfId="2" applyFont="1"/>
    <xf numFmtId="0" fontId="3" fillId="0" borderId="0" xfId="2" applyFont="1" applyAlignment="1">
      <alignment horizontal="center" vertical="center"/>
    </xf>
    <xf numFmtId="0" fontId="3" fillId="0" borderId="0" xfId="2" applyFont="1" applyAlignment="1">
      <alignment wrapText="1"/>
    </xf>
    <xf numFmtId="0" fontId="3" fillId="0" borderId="0" xfId="2" applyFont="1" applyAlignment="1">
      <alignment horizontal="center"/>
    </xf>
    <xf numFmtId="0" fontId="8" fillId="6" borderId="48" xfId="2" applyFont="1" applyFill="1" applyBorder="1" applyAlignment="1">
      <alignment vertical="center"/>
    </xf>
    <xf numFmtId="0" fontId="8" fillId="6" borderId="48" xfId="2" applyFont="1" applyFill="1" applyBorder="1" applyAlignment="1">
      <alignment horizontal="left" vertical="center"/>
    </xf>
    <xf numFmtId="41" fontId="3" fillId="6" borderId="13" xfId="2" applyNumberFormat="1" applyFont="1" applyFill="1" applyBorder="1" applyAlignment="1">
      <alignment horizontal="center" vertical="center"/>
    </xf>
    <xf numFmtId="41" fontId="3" fillId="6" borderId="14" xfId="4" applyNumberFormat="1" applyFont="1" applyFill="1" applyBorder="1" applyAlignment="1" applyProtection="1">
      <alignment horizontal="center" vertical="center"/>
      <protection locked="0"/>
    </xf>
    <xf numFmtId="9" fontId="3" fillId="6" borderId="13" xfId="6" applyFont="1" applyFill="1" applyBorder="1" applyAlignment="1" applyProtection="1">
      <alignment horizontal="center" vertical="center"/>
    </xf>
    <xf numFmtId="0" fontId="3" fillId="6" borderId="14" xfId="2" applyFont="1" applyFill="1" applyBorder="1" applyAlignment="1">
      <alignment horizontal="center" vertical="center"/>
    </xf>
    <xf numFmtId="0" fontId="35" fillId="12" borderId="2" xfId="0" applyFont="1" applyFill="1" applyBorder="1" applyAlignment="1">
      <alignment horizontal="center" vertical="center" wrapText="1" readingOrder="1"/>
    </xf>
    <xf numFmtId="0" fontId="35" fillId="12" borderId="3" xfId="0" applyFont="1" applyFill="1" applyBorder="1" applyAlignment="1">
      <alignment horizontal="center" vertical="center" wrapText="1" readingOrder="1"/>
    </xf>
    <xf numFmtId="0" fontId="36" fillId="0" borderId="23" xfId="0" applyFont="1" applyBorder="1" applyAlignment="1">
      <alignment horizontal="left" vertical="center" wrapText="1" readingOrder="1"/>
    </xf>
    <xf numFmtId="0" fontId="36" fillId="0" borderId="22" xfId="0" applyFont="1" applyBorder="1" applyAlignment="1">
      <alignment horizontal="center" vertical="center" wrapText="1" readingOrder="1"/>
    </xf>
    <xf numFmtId="0" fontId="36" fillId="0" borderId="22" xfId="0" applyFont="1" applyBorder="1" applyAlignment="1">
      <alignment horizontal="left" vertical="center" wrapText="1" readingOrder="1"/>
    </xf>
    <xf numFmtId="0" fontId="36" fillId="13" borderId="23" xfId="0" applyFont="1" applyFill="1" applyBorder="1" applyAlignment="1">
      <alignment horizontal="left" vertical="center" wrapText="1" readingOrder="1"/>
    </xf>
    <xf numFmtId="0" fontId="36" fillId="13" borderId="22" xfId="0" applyFont="1" applyFill="1" applyBorder="1" applyAlignment="1">
      <alignment horizontal="center" vertical="center" wrapText="1" readingOrder="1"/>
    </xf>
    <xf numFmtId="0" fontId="36" fillId="0" borderId="22" xfId="0" applyFont="1" applyBorder="1" applyAlignment="1">
      <alignment horizontal="justify" vertical="center" wrapText="1" readingOrder="1"/>
    </xf>
    <xf numFmtId="0" fontId="36" fillId="13" borderId="22" xfId="0" applyFont="1" applyFill="1" applyBorder="1" applyAlignment="1">
      <alignment horizontal="left" vertical="center" wrapText="1" readingOrder="1"/>
    </xf>
    <xf numFmtId="0" fontId="36" fillId="14" borderId="23" xfId="0" applyFont="1" applyFill="1" applyBorder="1" applyAlignment="1">
      <alignment horizontal="left" vertical="center" wrapText="1" readingOrder="1"/>
    </xf>
    <xf numFmtId="0" fontId="37" fillId="14" borderId="22" xfId="0" applyFont="1" applyFill="1" applyBorder="1" applyAlignment="1">
      <alignment horizontal="left" vertical="center" wrapText="1" readingOrder="1"/>
    </xf>
    <xf numFmtId="0" fontId="38" fillId="0" borderId="58" xfId="12">
      <alignment vertical="center"/>
    </xf>
    <xf numFmtId="0" fontId="39" fillId="0" borderId="0" xfId="13"/>
    <xf numFmtId="0" fontId="40" fillId="0" borderId="0" xfId="14"/>
    <xf numFmtId="0" fontId="41" fillId="0" borderId="0" xfId="13" applyFont="1"/>
    <xf numFmtId="0" fontId="42" fillId="0" borderId="57" xfId="15"/>
    <xf numFmtId="8" fontId="39" fillId="0" borderId="0" xfId="13" applyNumberFormat="1"/>
    <xf numFmtId="38" fontId="39" fillId="0" borderId="0" xfId="13" applyNumberFormat="1"/>
    <xf numFmtId="0" fontId="43" fillId="0" borderId="0" xfId="13" applyFont="1"/>
    <xf numFmtId="8" fontId="43" fillId="0" borderId="0" xfId="13" applyNumberFormat="1" applyFont="1"/>
    <xf numFmtId="40" fontId="43" fillId="0" borderId="0" xfId="13" applyNumberFormat="1" applyFont="1"/>
    <xf numFmtId="2" fontId="43" fillId="0" borderId="0" xfId="13" applyNumberFormat="1" applyFont="1"/>
    <xf numFmtId="0" fontId="39" fillId="0" borderId="59" xfId="13" applyBorder="1"/>
    <xf numFmtId="38" fontId="39" fillId="0" borderId="59" xfId="13" applyNumberFormat="1" applyBorder="1"/>
    <xf numFmtId="8" fontId="39" fillId="0" borderId="59" xfId="13" applyNumberFormat="1" applyBorder="1"/>
    <xf numFmtId="0" fontId="34" fillId="0" borderId="23" xfId="2" applyFont="1" applyBorder="1" applyAlignment="1">
      <alignment horizontal="center" vertical="center"/>
    </xf>
    <xf numFmtId="0" fontId="11" fillId="2" borderId="32" xfId="2" applyFont="1" applyFill="1" applyBorder="1" applyAlignment="1" applyProtection="1">
      <alignment horizontal="center" vertical="center"/>
      <protection locked="0"/>
    </xf>
    <xf numFmtId="0" fontId="11" fillId="2" borderId="27" xfId="2" applyFont="1" applyFill="1" applyBorder="1" applyAlignment="1" applyProtection="1">
      <alignment horizontal="center" vertical="center"/>
      <protection locked="0"/>
    </xf>
    <xf numFmtId="0" fontId="11" fillId="2" borderId="33" xfId="2" applyFont="1" applyFill="1" applyBorder="1" applyAlignment="1" applyProtection="1">
      <alignment horizontal="center" vertical="center"/>
      <protection locked="0"/>
    </xf>
    <xf numFmtId="0" fontId="11" fillId="2" borderId="0" xfId="2" applyFont="1" applyFill="1" applyAlignment="1">
      <alignment horizontal="left" vertical="center"/>
    </xf>
    <xf numFmtId="0" fontId="9" fillId="0" borderId="0" xfId="8" applyFont="1" applyAlignment="1">
      <alignment horizontal="center"/>
    </xf>
    <xf numFmtId="0" fontId="5" fillId="0" borderId="0" xfId="8" applyAlignment="1">
      <alignment horizontal="center"/>
    </xf>
  </cellXfs>
  <cellStyles count="16">
    <cellStyle name="Comma 2" xfId="11" xr:uid="{00000000-0005-0000-0000-000000000000}"/>
    <cellStyle name="Comma 4" xfId="7" xr:uid="{00000000-0005-0000-0000-000001000000}"/>
    <cellStyle name="Currency 2 2" xfId="4" xr:uid="{00000000-0005-0000-0000-000002000000}"/>
    <cellStyle name="Currency 5" xfId="9" xr:uid="{00000000-0005-0000-0000-000003000000}"/>
    <cellStyle name="Heading 1 2" xfId="12" xr:uid="{00000000-0005-0000-0000-000004000000}"/>
    <cellStyle name="Heading 2 2" xfId="14" xr:uid="{00000000-0005-0000-0000-000005000000}"/>
    <cellStyle name="Heading 3 2" xfId="15" xr:uid="{00000000-0005-0000-0000-000006000000}"/>
    <cellStyle name="Hyperlink 3" xfId="5" xr:uid="{00000000-0005-0000-0000-000007000000}"/>
    <cellStyle name="Normal" xfId="0" builtinId="0"/>
    <cellStyle name="Normal 3" xfId="13" xr:uid="{00000000-0005-0000-0000-000009000000}"/>
    <cellStyle name="Normal 4" xfId="8" xr:uid="{00000000-0005-0000-0000-00000A000000}"/>
    <cellStyle name="Normal 4 2" xfId="3" xr:uid="{00000000-0005-0000-0000-00000B000000}"/>
    <cellStyle name="Normal 7" xfId="2" xr:uid="{00000000-0005-0000-0000-00000C000000}"/>
    <cellStyle name="Percent" xfId="1" builtinId="5"/>
    <cellStyle name="Percent 5" xfId="10" xr:uid="{00000000-0005-0000-0000-00000E000000}"/>
    <cellStyle name="Percent 7" xfId="6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externalLink" Target="externalLinks/externalLink8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externalLink" Target="externalLinks/externalLink7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externalLink" Target="externalLinks/externalLink6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externalLink" Target="externalLinks/externalLink5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Relationship Id="rId1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cap="none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Breakeven Analysis Chart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'BREAKEVEN ANALYSIS'!$B$38</c:f>
              <c:strCache>
                <c:ptCount val="1"/>
                <c:pt idx="0">
                  <c:v>FIXED COSTS PER PERIOD</c:v>
                </c:pt>
              </c:strCache>
            </c:strRef>
          </c:tx>
          <c:spPr>
            <a:ln w="22225" cap="rnd" cmpd="sng" algn="ctr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'BREAKEVEN ANALYSIS'!$C$36:$M$36</c:f>
              <c:numCache>
                <c:formatCode>#,##0_);[Red]\(#,##0\)</c:formatCode>
                <c:ptCount val="11"/>
                <c:pt idx="0">
                  <c:v>0</c:v>
                </c:pt>
                <c:pt idx="1">
                  <c:v>100</c:v>
                </c:pt>
                <c:pt idx="2">
                  <c:v>200</c:v>
                </c:pt>
                <c:pt idx="3">
                  <c:v>300</c:v>
                </c:pt>
                <c:pt idx="4">
                  <c:v>400</c:v>
                </c:pt>
                <c:pt idx="5">
                  <c:v>500</c:v>
                </c:pt>
                <c:pt idx="6">
                  <c:v>600</c:v>
                </c:pt>
                <c:pt idx="7">
                  <c:v>700</c:v>
                </c:pt>
                <c:pt idx="8">
                  <c:v>800</c:v>
                </c:pt>
                <c:pt idx="9">
                  <c:v>900</c:v>
                </c:pt>
                <c:pt idx="10">
                  <c:v>1000</c:v>
                </c:pt>
              </c:numCache>
            </c:numRef>
          </c:cat>
          <c:val>
            <c:numRef>
              <c:f>'BREAKEVEN ANALYSIS'!$C$38:$M$38</c:f>
              <c:numCache>
                <c:formatCode>"$"#,##0.00_);[Red]\("$"#,##0.00\)</c:formatCode>
                <c:ptCount val="11"/>
                <c:pt idx="0">
                  <c:v>3400</c:v>
                </c:pt>
                <c:pt idx="1">
                  <c:v>3400</c:v>
                </c:pt>
                <c:pt idx="2">
                  <c:v>3400</c:v>
                </c:pt>
                <c:pt idx="3">
                  <c:v>3400</c:v>
                </c:pt>
                <c:pt idx="4">
                  <c:v>3400</c:v>
                </c:pt>
                <c:pt idx="5">
                  <c:v>3400</c:v>
                </c:pt>
                <c:pt idx="6">
                  <c:v>3400</c:v>
                </c:pt>
                <c:pt idx="7">
                  <c:v>3400</c:v>
                </c:pt>
                <c:pt idx="8">
                  <c:v>3400</c:v>
                </c:pt>
                <c:pt idx="9">
                  <c:v>3400</c:v>
                </c:pt>
                <c:pt idx="10">
                  <c:v>3400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65E-4B4C-A84D-4A031C70937C}"/>
            </c:ext>
          </c:extLst>
        </c:ser>
        <c:ser>
          <c:idx val="1"/>
          <c:order val="1"/>
          <c:tx>
            <c:strRef>
              <c:f>'BREAKEVEN ANALYSIS'!$B$40</c:f>
              <c:strCache>
                <c:ptCount val="1"/>
                <c:pt idx="0">
                  <c:v>TOTAL COSTS</c:v>
                </c:pt>
              </c:strCache>
            </c:strRef>
          </c:tx>
          <c:spPr>
            <a:ln w="22225" cap="rnd" cmpd="sng" algn="ctr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'BREAKEVEN ANALYSIS'!$C$36:$M$36</c:f>
              <c:numCache>
                <c:formatCode>#,##0_);[Red]\(#,##0\)</c:formatCode>
                <c:ptCount val="11"/>
                <c:pt idx="0">
                  <c:v>0</c:v>
                </c:pt>
                <c:pt idx="1">
                  <c:v>100</c:v>
                </c:pt>
                <c:pt idx="2">
                  <c:v>200</c:v>
                </c:pt>
                <c:pt idx="3">
                  <c:v>300</c:v>
                </c:pt>
                <c:pt idx="4">
                  <c:v>400</c:v>
                </c:pt>
                <c:pt idx="5">
                  <c:v>500</c:v>
                </c:pt>
                <c:pt idx="6">
                  <c:v>600</c:v>
                </c:pt>
                <c:pt idx="7">
                  <c:v>700</c:v>
                </c:pt>
                <c:pt idx="8">
                  <c:v>800</c:v>
                </c:pt>
                <c:pt idx="9">
                  <c:v>900</c:v>
                </c:pt>
                <c:pt idx="10">
                  <c:v>1000</c:v>
                </c:pt>
              </c:numCache>
            </c:numRef>
          </c:cat>
          <c:val>
            <c:numRef>
              <c:f>'BREAKEVEN ANALYSIS'!$C$40:$M$40</c:f>
              <c:numCache>
                <c:formatCode>"$"#,##0.00_);[Red]\("$"#,##0.00\)</c:formatCode>
                <c:ptCount val="11"/>
                <c:pt idx="0">
                  <c:v>3400</c:v>
                </c:pt>
                <c:pt idx="1">
                  <c:v>4160</c:v>
                </c:pt>
                <c:pt idx="2">
                  <c:v>4920</c:v>
                </c:pt>
                <c:pt idx="3">
                  <c:v>5680</c:v>
                </c:pt>
                <c:pt idx="4">
                  <c:v>6440</c:v>
                </c:pt>
                <c:pt idx="5">
                  <c:v>7200</c:v>
                </c:pt>
                <c:pt idx="6">
                  <c:v>7960</c:v>
                </c:pt>
                <c:pt idx="7">
                  <c:v>8720</c:v>
                </c:pt>
                <c:pt idx="8">
                  <c:v>9480</c:v>
                </c:pt>
                <c:pt idx="9">
                  <c:v>10240</c:v>
                </c:pt>
                <c:pt idx="10">
                  <c:v>11000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65E-4B4C-A84D-4A031C70937C}"/>
            </c:ext>
          </c:extLst>
        </c:ser>
        <c:ser>
          <c:idx val="2"/>
          <c:order val="2"/>
          <c:tx>
            <c:strRef>
              <c:f>'BREAKEVEN ANALYSIS'!$B$41</c:f>
              <c:strCache>
                <c:ptCount val="1"/>
                <c:pt idx="0">
                  <c:v>TOTAL SALES</c:v>
                </c:pt>
              </c:strCache>
            </c:strRef>
          </c:tx>
          <c:spPr>
            <a:ln w="22225" cap="rnd" cmpd="sng" algn="ctr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'BREAKEVEN ANALYSIS'!$C$36:$M$36</c:f>
              <c:numCache>
                <c:formatCode>#,##0_);[Red]\(#,##0\)</c:formatCode>
                <c:ptCount val="11"/>
                <c:pt idx="0">
                  <c:v>0</c:v>
                </c:pt>
                <c:pt idx="1">
                  <c:v>100</c:v>
                </c:pt>
                <c:pt idx="2">
                  <c:v>200</c:v>
                </c:pt>
                <c:pt idx="3">
                  <c:v>300</c:v>
                </c:pt>
                <c:pt idx="4">
                  <c:v>400</c:v>
                </c:pt>
                <c:pt idx="5">
                  <c:v>500</c:v>
                </c:pt>
                <c:pt idx="6">
                  <c:v>600</c:v>
                </c:pt>
                <c:pt idx="7">
                  <c:v>700</c:v>
                </c:pt>
                <c:pt idx="8">
                  <c:v>800</c:v>
                </c:pt>
                <c:pt idx="9">
                  <c:v>900</c:v>
                </c:pt>
                <c:pt idx="10">
                  <c:v>1000</c:v>
                </c:pt>
              </c:numCache>
            </c:numRef>
          </c:cat>
          <c:val>
            <c:numRef>
              <c:f>'BREAKEVEN ANALYSIS'!$C$41:$M$41</c:f>
              <c:numCache>
                <c:formatCode>"$"#,##0.00_);[Red]\("$"#,##0.00\)</c:formatCode>
                <c:ptCount val="11"/>
                <c:pt idx="0">
                  <c:v>0</c:v>
                </c:pt>
                <c:pt idx="1">
                  <c:v>1250</c:v>
                </c:pt>
                <c:pt idx="2">
                  <c:v>2500</c:v>
                </c:pt>
                <c:pt idx="3">
                  <c:v>3750</c:v>
                </c:pt>
                <c:pt idx="4">
                  <c:v>5000</c:v>
                </c:pt>
                <c:pt idx="5">
                  <c:v>6250</c:v>
                </c:pt>
                <c:pt idx="6">
                  <c:v>7500</c:v>
                </c:pt>
                <c:pt idx="7">
                  <c:v>8750</c:v>
                </c:pt>
                <c:pt idx="8">
                  <c:v>10000</c:v>
                </c:pt>
                <c:pt idx="9">
                  <c:v>11250</c:v>
                </c:pt>
                <c:pt idx="10">
                  <c:v>12500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65E-4B4C-A84D-4A031C70937C}"/>
            </c:ext>
          </c:extLst>
        </c:ser>
        <c:ser>
          <c:idx val="3"/>
          <c:order val="3"/>
          <c:tx>
            <c:strRef>
              <c:f>'BREAKEVEN ANALYSIS'!$B$42</c:f>
              <c:strCache>
                <c:ptCount val="1"/>
                <c:pt idx="0">
                  <c:v>NET PROFIT (LOSS)</c:v>
                </c:pt>
              </c:strCache>
            </c:strRef>
          </c:tx>
          <c:spPr>
            <a:ln w="22225" cap="rnd" cmpd="sng" algn="ctr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'BREAKEVEN ANALYSIS'!$C$36:$M$36</c:f>
              <c:numCache>
                <c:formatCode>#,##0_);[Red]\(#,##0\)</c:formatCode>
                <c:ptCount val="11"/>
                <c:pt idx="0">
                  <c:v>0</c:v>
                </c:pt>
                <c:pt idx="1">
                  <c:v>100</c:v>
                </c:pt>
                <c:pt idx="2">
                  <c:v>200</c:v>
                </c:pt>
                <c:pt idx="3">
                  <c:v>300</c:v>
                </c:pt>
                <c:pt idx="4">
                  <c:v>400</c:v>
                </c:pt>
                <c:pt idx="5">
                  <c:v>500</c:v>
                </c:pt>
                <c:pt idx="6">
                  <c:v>600</c:v>
                </c:pt>
                <c:pt idx="7">
                  <c:v>700</c:v>
                </c:pt>
                <c:pt idx="8">
                  <c:v>800</c:v>
                </c:pt>
                <c:pt idx="9">
                  <c:v>900</c:v>
                </c:pt>
                <c:pt idx="10">
                  <c:v>1000</c:v>
                </c:pt>
              </c:numCache>
            </c:numRef>
          </c:cat>
          <c:val>
            <c:numRef>
              <c:f>'BREAKEVEN ANALYSIS'!$C$42:$M$42</c:f>
              <c:numCache>
                <c:formatCode>"$"#,##0.00_);[Red]\("$"#,##0.00\)</c:formatCode>
                <c:ptCount val="11"/>
                <c:pt idx="0">
                  <c:v>-3400</c:v>
                </c:pt>
                <c:pt idx="1">
                  <c:v>-2910</c:v>
                </c:pt>
                <c:pt idx="2">
                  <c:v>-2420</c:v>
                </c:pt>
                <c:pt idx="3">
                  <c:v>-1930</c:v>
                </c:pt>
                <c:pt idx="4">
                  <c:v>-1440</c:v>
                </c:pt>
                <c:pt idx="5">
                  <c:v>-950</c:v>
                </c:pt>
                <c:pt idx="6">
                  <c:v>-460</c:v>
                </c:pt>
                <c:pt idx="7">
                  <c:v>30</c:v>
                </c:pt>
                <c:pt idx="8">
                  <c:v>520</c:v>
                </c:pt>
                <c:pt idx="9">
                  <c:v>1010</c:v>
                </c:pt>
                <c:pt idx="10">
                  <c:v>1500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65E-4B4C-A84D-4A031C7093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solidFill>
                <a:schemeClr val="dk1">
                  <a:lumMod val="35000"/>
                  <a:lumOff val="65000"/>
                  <a:alpha val="33000"/>
                </a:schemeClr>
              </a:solidFill>
              <a:round/>
            </a:ln>
            <a:effectLst/>
          </c:spPr>
        </c:dropLines>
        <c:smooth val="0"/>
        <c:axId val="151504384"/>
        <c:axId val="151506304"/>
      </c:lineChart>
      <c:catAx>
        <c:axId val="15150438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cap="all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Sales Volume (Units)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#,##0_);[Red]\(#,##0\)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506304"/>
        <c:crosses val="autoZero"/>
        <c:auto val="1"/>
        <c:lblAlgn val="ctr"/>
        <c:lblOffset val="100"/>
        <c:noMultiLvlLbl val="0"/>
      </c:catAx>
      <c:valAx>
        <c:axId val="151506304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cap="all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Dollars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&quot;$&quot;#,##0.00_);[Red]\(&quot;$&quot;#,##0.0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504384"/>
        <c:crosses val="autoZero"/>
        <c:crossBetween val="between"/>
      </c:valAx>
      <c:spPr>
        <a:gradFill>
          <a:gsLst>
            <a:gs pos="100000">
              <a:schemeClr val="lt1">
                <a:lumMod val="95000"/>
              </a:schemeClr>
            </a:gs>
            <a:gs pos="0">
              <a:schemeClr val="lt1"/>
            </a:gs>
          </a:gsLst>
          <a:lin ang="5400000" scaled="0"/>
        </a:grad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normalizeH="0" baseline="0">
                <a:solidFill>
                  <a:schemeClr val="dk1">
                    <a:lumMod val="50000"/>
                    <a:lumOff val="50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n-US"/>
              <a:t>Variable Costs per Unit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6431778117287577"/>
          <c:y val="0.28428928311671886"/>
          <c:w val="0.38498746425353547"/>
          <c:h val="0.49723682130095181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gradFill>
                <a:gsLst>
                  <a:gs pos="100000">
                    <a:schemeClr val="accent1">
                      <a:lumMod val="60000"/>
                      <a:lumOff val="40000"/>
                    </a:schemeClr>
                  </a:gs>
                  <a:gs pos="0">
                    <a:schemeClr val="accent1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F43B-4790-AAB3-9E259867F42A}"/>
              </c:ext>
            </c:extLst>
          </c:dPt>
          <c:dPt>
            <c:idx val="1"/>
            <c:bubble3D val="0"/>
            <c:spPr>
              <a:gradFill>
                <a:gsLst>
                  <a:gs pos="100000">
                    <a:schemeClr val="accent2">
                      <a:lumMod val="60000"/>
                      <a:lumOff val="40000"/>
                    </a:schemeClr>
                  </a:gs>
                  <a:gs pos="0">
                    <a:schemeClr val="accent2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F43B-4790-AAB3-9E259867F42A}"/>
              </c:ext>
            </c:extLst>
          </c:dPt>
          <c:dPt>
            <c:idx val="2"/>
            <c:bubble3D val="0"/>
            <c:spPr>
              <a:gradFill>
                <a:gsLst>
                  <a:gs pos="100000">
                    <a:schemeClr val="accent3">
                      <a:lumMod val="60000"/>
                      <a:lumOff val="40000"/>
                    </a:schemeClr>
                  </a:gs>
                  <a:gs pos="0">
                    <a:schemeClr val="accent3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F43B-4790-AAB3-9E259867F42A}"/>
              </c:ext>
            </c:extLst>
          </c:dPt>
          <c:dPt>
            <c:idx val="3"/>
            <c:bubble3D val="0"/>
            <c:spPr>
              <a:gradFill>
                <a:gsLst>
                  <a:gs pos="100000">
                    <a:schemeClr val="accent4">
                      <a:lumMod val="60000"/>
                      <a:lumOff val="40000"/>
                    </a:schemeClr>
                  </a:gs>
                  <a:gs pos="0">
                    <a:schemeClr val="accent4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F43B-4790-AAB3-9E259867F42A}"/>
              </c:ext>
            </c:extLst>
          </c:dPt>
          <c:dPt>
            <c:idx val="4"/>
            <c:bubble3D val="0"/>
            <c:spPr>
              <a:gradFill>
                <a:gsLst>
                  <a:gs pos="100000">
                    <a:schemeClr val="accent5">
                      <a:lumMod val="60000"/>
                      <a:lumOff val="40000"/>
                    </a:schemeClr>
                  </a:gs>
                  <a:gs pos="0">
                    <a:schemeClr val="accent5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F43B-4790-AAB3-9E259867F42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'BREAKEVEN ANALYSIS'!$B$11:$B$15</c:f>
              <c:strCache>
                <c:ptCount val="5"/>
                <c:pt idx="0">
                  <c:v>COMMISSION PER UNIT</c:v>
                </c:pt>
                <c:pt idx="1">
                  <c:v>DIRECT MATERIAL PER UNIT</c:v>
                </c:pt>
                <c:pt idx="2">
                  <c:v>SHIPPING PER UNIT</c:v>
                </c:pt>
                <c:pt idx="3">
                  <c:v>SUPPLIES PER UNIT</c:v>
                </c:pt>
                <c:pt idx="4">
                  <c:v>OTHER VARIABLE COSTS PER UNIT</c:v>
                </c:pt>
              </c:strCache>
            </c:strRef>
          </c:cat>
          <c:val>
            <c:numRef>
              <c:f>'BREAKEVEN ANALYSIS'!$C$11:$C$15</c:f>
              <c:numCache>
                <c:formatCode>"$"#,##0.00_);[Red]\("$"#,##0.00\)</c:formatCode>
                <c:ptCount val="5"/>
                <c:pt idx="0">
                  <c:v>2</c:v>
                </c:pt>
                <c:pt idx="1">
                  <c:v>2.5</c:v>
                </c:pt>
                <c:pt idx="2">
                  <c:v>1.1000000000000001</c:v>
                </c:pt>
                <c:pt idx="3">
                  <c:v>0.8</c:v>
                </c:pt>
                <c:pt idx="4">
                  <c:v>1.2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F43B-4790-AAB3-9E259867F4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2180174185614534"/>
          <c:y val="0.17998008869580959"/>
          <c:w val="0.35772037640604032"/>
          <c:h val="0.7841198298488552"/>
        </c:manualLayout>
      </c:layout>
      <c:overlay val="0"/>
      <c:spPr>
        <a:solidFill>
          <a:schemeClr val="lt1">
            <a:alpha val="50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pattFill prst="dkDnDiag">
      <a:fgClr>
        <a:schemeClr val="lt1"/>
      </a:fgClr>
      <a:bgClr>
        <a:schemeClr val="dk1">
          <a:lumMod val="10000"/>
          <a:lumOff val="90000"/>
        </a:schemeClr>
      </a:bgClr>
    </a:patt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normalizeH="0" baseline="0">
                <a:solidFill>
                  <a:schemeClr val="dk1">
                    <a:lumMod val="50000"/>
                    <a:lumOff val="50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n-US"/>
              <a:t>Unit Contribution Margin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6431778117287577"/>
          <c:y val="0.28428928311671886"/>
          <c:w val="0.38498746425353547"/>
          <c:h val="0.49723682130095181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gradFill>
                <a:gsLst>
                  <a:gs pos="100000">
                    <a:schemeClr val="accent1">
                      <a:lumMod val="60000"/>
                      <a:lumOff val="40000"/>
                    </a:schemeClr>
                  </a:gs>
                  <a:gs pos="0">
                    <a:schemeClr val="accent1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1FFE-4148-91CA-2A6D4EE3B424}"/>
              </c:ext>
            </c:extLst>
          </c:dPt>
          <c:dPt>
            <c:idx val="1"/>
            <c:bubble3D val="0"/>
            <c:spPr>
              <a:gradFill>
                <a:gsLst>
                  <a:gs pos="100000">
                    <a:schemeClr val="accent2">
                      <a:lumMod val="60000"/>
                      <a:lumOff val="40000"/>
                    </a:schemeClr>
                  </a:gs>
                  <a:gs pos="0">
                    <a:schemeClr val="accent2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1FFE-4148-91CA-2A6D4EE3B42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('BREAKEVEN ANALYSIS'!$B$16,'BREAKEVEN ANALYSIS'!$B$19)</c:f>
              <c:strCache>
                <c:ptCount val="2"/>
                <c:pt idx="0">
                  <c:v>VARIABLE COSTS PER UNIT</c:v>
                </c:pt>
                <c:pt idx="1">
                  <c:v>UNIT CONTRIBUTION MARGIN</c:v>
                </c:pt>
              </c:strCache>
            </c:strRef>
          </c:cat>
          <c:val>
            <c:numRef>
              <c:f>('BREAKEVEN ANALYSIS'!$C$16,'BREAKEVEN ANALYSIS'!$C$19)</c:f>
              <c:numCache>
                <c:formatCode>#,##0.00_);[Red]\(#,##0.00\)</c:formatCode>
                <c:ptCount val="2"/>
                <c:pt idx="0" formatCode="&quot;$&quot;#,##0.00_);[Red]\(&quot;$&quot;#,##0.00\)">
                  <c:v>7.6</c:v>
                </c:pt>
                <c:pt idx="1">
                  <c:v>4.9000000000000004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FFE-4148-91CA-2A6D4EE3B4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015452671996564"/>
          <c:y val="0.1849180921350348"/>
          <c:w val="0.37799437474407771"/>
          <c:h val="0.77999094940718605"/>
        </c:manualLayout>
      </c:layout>
      <c:overlay val="0"/>
      <c:spPr>
        <a:solidFill>
          <a:schemeClr val="lt1">
            <a:alpha val="50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pattFill prst="dkDnDiag">
      <a:fgClr>
        <a:schemeClr val="lt1"/>
      </a:fgClr>
      <a:bgClr>
        <a:schemeClr val="dk1">
          <a:lumMod val="10000"/>
          <a:lumOff val="90000"/>
        </a:schemeClr>
      </a:bgClr>
    </a:patt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3914774" y="1066800"/>
    <xdr:ext cx="7972426" cy="3267075"/>
    <xdr:graphicFrame macro="">
      <xdr:nvGraphicFramePr>
        <xdr:cNvPr id="2" name="Breakeven Analysis" descr="Shows breakover point and crossover of total sales and costs, as well as fixed costs per period and net profit." title="Breakeven chart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twoCellAnchor>
    <xdr:from>
      <xdr:col>3</xdr:col>
      <xdr:colOff>504825</xdr:colOff>
      <xdr:row>21</xdr:row>
      <xdr:rowOff>9526</xdr:rowOff>
    </xdr:from>
    <xdr:to>
      <xdr:col>7</xdr:col>
      <xdr:colOff>835013</xdr:colOff>
      <xdr:row>34</xdr:row>
      <xdr:rowOff>38101</xdr:rowOff>
    </xdr:to>
    <xdr:graphicFrame macro="">
      <xdr:nvGraphicFramePr>
        <xdr:cNvPr id="3" name="Variable Cost per Unit" descr="Pie chart showing breakdown of cost per unit." title="Variable cost per unit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504825</xdr:colOff>
      <xdr:row>21</xdr:row>
      <xdr:rowOff>9526</xdr:rowOff>
    </xdr:from>
    <xdr:to>
      <xdr:col>12</xdr:col>
      <xdr:colOff>838200</xdr:colOff>
      <xdr:row>34</xdr:row>
      <xdr:rowOff>38101</xdr:rowOff>
    </xdr:to>
    <xdr:graphicFrame macro="">
      <xdr:nvGraphicFramePr>
        <xdr:cNvPr id="4" name="Unit contribution Margin" descr="Shows split between variable costs per unit and contribution margin." title="Unit contribution chart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CZ-Strategy/Strategy%202017/Strategic-Cause-Effect-Template-v3.xlsx" TargetMode="External"/><Relationship Id="rId1" Type="http://schemas.openxmlformats.org/officeDocument/2006/relationships/externalLinkPath" Target="/CZ-Strategy/Strategy%202017/Strategic-Cause-Effect-Template-v3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CZ-Strategy/Strategy%202017/ChangeZone_Strategy_2017_v1.0.xlsx" TargetMode="External"/><Relationship Id="rId1" Type="http://schemas.openxmlformats.org/officeDocument/2006/relationships/externalLinkPath" Target="/CZ-Strategy/Strategy%202017/ChangeZone_Strategy_2017_v1.0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Volumes/JIHAD/Scenarios-Strategic-Demand-Planning-v-2.0.xlsx" TargetMode="External"/><Relationship Id="rId1" Type="http://schemas.openxmlformats.org/officeDocument/2006/relationships/externalLinkPath" Target="/Volumes/JIHAD/Scenarios-Strategic-Demand-Planning-v-2.0.xlsx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Volumes/JIHAD/SMO_SP_2017_v1.0.xlsx" TargetMode="External"/><Relationship Id="rId1" Type="http://schemas.openxmlformats.org/officeDocument/2006/relationships/externalLinkPath" Target="/Volumes/JIHAD/SMO_SP_2017_v1.0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19/04/relationships/externalLinkLongPath" Target="FS_Templates_v1.0.xlsx" TargetMode="External"/></Relationships>
</file>

<file path=xl/externalLinks/_rels/externalLink6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Users/qm/AppData/Roaming/Microsoft/Excel/ACES-Strategic-Demand-Planning-v-4%20(version%201).xlsb" TargetMode="External"/><Relationship Id="rId1" Type="http://schemas.openxmlformats.org/officeDocument/2006/relationships/externalLinkPath" Target="/Users/qm/AppData/Roaming/Microsoft/Excel/ACES-Strategic-Demand-Planning-v-4%20(version%201).xlsb" TargetMode="External"/></Relationships>
</file>

<file path=xl/externalLinks/_rels/externalLink7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Volumes/JIHAD/Dashboard%20meeting%206%20Oct..xlsx" TargetMode="External"/><Relationship Id="rId1" Type="http://schemas.openxmlformats.org/officeDocument/2006/relationships/externalLinkPath" Target="/Volumes/JIHAD/Dashboard%20meeting%206%20Oct..xlsx" TargetMode="External"/></Relationships>
</file>

<file path=xl/externalLinks/_rels/externalLink8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ChangeZone-Projects/2017/Modernsystems/iSystems/Project%20Deliverables/SMO/iSystem%20CVP_Planning_15%20March%202017.xls" TargetMode="External"/><Relationship Id="rId1" Type="http://schemas.openxmlformats.org/officeDocument/2006/relationships/externalLinkPath" Target="/ChangeZone-Projects/2017/Modernsystems/iSystems/Project%20Deliverables/SMO/iSystem%20CVP_Planning_15%20March%20201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index"/>
      <sheetName val="(Year)-(Branch)-(Department)"/>
      <sheetName val="KRIs-KPIs"/>
      <sheetName val="O1"/>
      <sheetName val="O2"/>
      <sheetName val="O3"/>
      <sheetName val="O4"/>
      <sheetName val="O5"/>
      <sheetName val="Review Workshop - MOM"/>
      <sheetName val="Cause and Effect References"/>
      <sheetName val="Issues Log"/>
      <sheetName val="Dictionary"/>
      <sheetName val="Strategic Initiatives"/>
      <sheetName val="Sales Plan"/>
      <sheetName val="Total Sales Forecast"/>
      <sheetName val="Detailed Sales Foresca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INDEX"/>
      <sheetName val="CZ Scorecard"/>
      <sheetName val="Business Model"/>
      <sheetName val="Monthly Dashboard"/>
      <sheetName val="Cause &amp; Effect"/>
      <sheetName val="STP"/>
      <sheetName val="Revenue Plan"/>
      <sheetName val="Boston Matrix"/>
      <sheetName val="Initiatives-Action Plans"/>
      <sheetName val="Time-Baseline"/>
      <sheetName val="YMC"/>
      <sheetName val="CVP Budgeted"/>
      <sheetName val="CVP Graph"/>
      <sheetName val="Cash Flow"/>
      <sheetName val="Cash Flow Chart"/>
      <sheetName val="Operational Capacity Plan"/>
      <sheetName val="Cost-Benefit"/>
      <sheetName val="Standard Costing"/>
      <sheetName val="CVP Budgeted (Capacity)"/>
      <sheetName val="Revenue Plan (Capacity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/>
      <sheetData sheetId="14" refreshError="1"/>
      <sheetData sheetId="15"/>
      <sheetData sheetId="16" refreshError="1"/>
      <sheetData sheetId="17" refreshError="1"/>
      <sheetData sheetId="18"/>
      <sheetData sheetId="1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Scenarios"/>
      <sheetName val="Project P&amp;L-Scenario-M"/>
      <sheetName val="Worker Scenaiors"/>
      <sheetName val="Competitor Index Input Form"/>
      <sheetName val="Perceptual Map Worksheet"/>
      <sheetName val="M-Default Expenses"/>
      <sheetName val="Project P&amp;L-Scenario-O"/>
      <sheetName val="Project P&amp;L-Scenario-P"/>
      <sheetName val="Sales Plan"/>
    </sheetNames>
    <sheetDataSet>
      <sheetData sheetId="0"/>
      <sheetData sheetId="1" refreshError="1"/>
      <sheetData sheetId="2" refreshError="1"/>
      <sheetData sheetId="3"/>
      <sheetData sheetId="4"/>
      <sheetData sheetId="5"/>
      <sheetData sheetId="6" refreshError="1"/>
      <sheetData sheetId="7" refreshError="1"/>
      <sheetData sheetId="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INDEX"/>
      <sheetName val="Dashboard Review (2016)"/>
      <sheetName val="Actual-Budget 2016"/>
      <sheetName val="BalanceSheet (2016)"/>
      <sheetName val="SWOT"/>
      <sheetName val="Cause-Effect"/>
      <sheetName val="Dashboard (2017)"/>
      <sheetName val="Corporate Scorecard"/>
      <sheetName val="Sustainability"/>
      <sheetName val="Sales Plan"/>
      <sheetName val="Boston Matrix"/>
      <sheetName val="YMC"/>
      <sheetName val=" Projected P &amp; L"/>
      <sheetName val="Monthly-Budget (2017)"/>
      <sheetName val="Project_CVP"/>
      <sheetName val="BREAKEVEN ANALYSIS"/>
      <sheetName val="Cash Flow"/>
      <sheetName val="Operational Capacity Plan"/>
      <sheetName val="Initiatives-Action Plans"/>
      <sheetName val="Competitor Index"/>
      <sheetName val="Perceptual Map"/>
      <sheetName val="Scenarios Formulation"/>
      <sheetName val="Sheet1"/>
      <sheetName val="Sheet2"/>
      <sheetName val="Sheet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A"/>
      <sheetName val=" P &amp; L"/>
      <sheetName val="BalanceSheet"/>
      <sheetName val="Cahsflow"/>
      <sheetName val="BREAKEVEN ANALYSIS"/>
    </sheetNames>
    <sheetDataSet>
      <sheetData sheetId="0" refreshError="1"/>
      <sheetData sheetId="1" refreshError="1"/>
      <sheetData sheetId="2" refreshError="1"/>
      <sheetData sheetId="3" refreshError="1"/>
      <sheetData sheetId="4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Index"/>
      <sheetName val="(Year)-(Branch)-(Department)"/>
      <sheetName val="Segmentation"/>
      <sheetName val="To-Be Business Model Canvas"/>
      <sheetName val="Total-SalesForecast"/>
      <sheetName val="Sales Plan"/>
      <sheetName val="Sample-BREAKEVEN ANALYSIS"/>
      <sheetName val="Marketing Tactical Plan"/>
      <sheetName val="Projected P&amp;L"/>
      <sheetName val="XX-BREAKEVEN ANALYSIS"/>
      <sheetName val="Value Proposition Design"/>
      <sheetName val="Competitor Index Input Form"/>
      <sheetName val="Segmented Cost Estimate"/>
      <sheetName val="Cost Assumptions"/>
      <sheetName val="Overall Positioning Map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/>
      <sheetData sheetId="14" refreshError="1"/>
      <sheetData sheetId="1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KPIlist"/>
      <sheetName val=" Management Dashboard 1-9 2016"/>
      <sheetName val="values"/>
    </sheetNames>
    <sheetDataSet>
      <sheetData sheetId="0"/>
      <sheetData sheetId="1"/>
      <sheetData sheetId="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CVP Statements"/>
      <sheetName val="Product CM Pareto"/>
      <sheetName val="Weighted Channels Pareto"/>
      <sheetName val="Forecasted Sales Plan"/>
      <sheetName val="Critical Sales Points"/>
      <sheetName val="Sheet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E34"/>
  <sheetViews>
    <sheetView topLeftCell="A33" workbookViewId="0">
      <selection activeCell="B7" sqref="B7"/>
    </sheetView>
  </sheetViews>
  <sheetFormatPr defaultRowHeight="14.45"/>
  <cols>
    <col min="2" max="2" width="19.5703125" customWidth="1"/>
    <col min="3" max="4" width="26.5703125" customWidth="1"/>
    <col min="5" max="5" width="31" customWidth="1"/>
  </cols>
  <sheetData>
    <row r="2" spans="2:5" ht="18">
      <c r="B2" s="233" t="s">
        <v>0</v>
      </c>
      <c r="C2" s="234" t="s">
        <v>1</v>
      </c>
      <c r="D2" s="234" t="s">
        <v>2</v>
      </c>
      <c r="E2" s="234" t="s">
        <v>3</v>
      </c>
    </row>
    <row r="3" spans="2:5" ht="17.45">
      <c r="B3" s="235"/>
      <c r="C3" s="236"/>
      <c r="D3" s="237"/>
      <c r="E3" s="237"/>
    </row>
    <row r="4" spans="2:5" ht="17.45">
      <c r="B4" s="238">
        <v>1</v>
      </c>
      <c r="C4" s="239" t="s">
        <v>4</v>
      </c>
      <c r="D4" s="239"/>
      <c r="E4" s="239"/>
    </row>
    <row r="5" spans="2:5" ht="17.45">
      <c r="B5" s="235">
        <v>1.1000000000000001</v>
      </c>
      <c r="C5" s="236"/>
      <c r="D5" s="237" t="s">
        <v>5</v>
      </c>
      <c r="E5" s="237"/>
    </row>
    <row r="6" spans="2:5" ht="17.45">
      <c r="B6" s="235" t="s">
        <v>6</v>
      </c>
      <c r="C6" s="236"/>
      <c r="D6" s="240" t="s">
        <v>7</v>
      </c>
      <c r="E6" s="237"/>
    </row>
    <row r="7" spans="2:5" ht="17.45">
      <c r="B7" s="235"/>
      <c r="C7" s="236"/>
      <c r="D7" s="240" t="s">
        <v>8</v>
      </c>
      <c r="E7" s="237"/>
    </row>
    <row r="8" spans="2:5" ht="17.45">
      <c r="B8" s="235"/>
      <c r="C8" s="236"/>
      <c r="D8" s="237" t="s">
        <v>9</v>
      </c>
      <c r="E8" s="237"/>
    </row>
    <row r="9" spans="2:5" ht="17.45">
      <c r="B9" s="235"/>
      <c r="C9" s="236"/>
      <c r="D9" s="237"/>
      <c r="E9" s="237"/>
    </row>
    <row r="10" spans="2:5" ht="17.45">
      <c r="B10" s="235">
        <v>1.2</v>
      </c>
      <c r="C10" s="236"/>
      <c r="D10" s="237" t="s">
        <v>10</v>
      </c>
      <c r="E10" s="237"/>
    </row>
    <row r="11" spans="2:5" ht="17.45">
      <c r="B11" s="235" t="s">
        <v>11</v>
      </c>
      <c r="C11" s="236"/>
      <c r="D11" s="237" t="s">
        <v>12</v>
      </c>
      <c r="E11" s="237"/>
    </row>
    <row r="12" spans="2:5" ht="17.45">
      <c r="B12" s="235" t="s">
        <v>13</v>
      </c>
      <c r="C12" s="236"/>
      <c r="D12" s="237" t="s">
        <v>14</v>
      </c>
      <c r="E12" s="237"/>
    </row>
    <row r="13" spans="2:5" ht="17.45">
      <c r="B13" s="235" t="s">
        <v>15</v>
      </c>
      <c r="C13" s="236"/>
      <c r="D13" s="237" t="s">
        <v>16</v>
      </c>
      <c r="E13" s="237"/>
    </row>
    <row r="14" spans="2:5" ht="17.45">
      <c r="B14" s="235" t="s">
        <v>17</v>
      </c>
      <c r="C14" s="236"/>
      <c r="D14" s="237" t="s">
        <v>18</v>
      </c>
      <c r="E14" s="237"/>
    </row>
    <row r="15" spans="2:5" ht="17.45">
      <c r="B15" s="235"/>
      <c r="C15" s="236"/>
      <c r="D15" s="237"/>
      <c r="E15" s="237"/>
    </row>
    <row r="16" spans="2:5" ht="17.45">
      <c r="B16" s="238">
        <v>2</v>
      </c>
      <c r="C16" s="239" t="s">
        <v>19</v>
      </c>
      <c r="D16" s="241"/>
      <c r="E16" s="241"/>
    </row>
    <row r="17" spans="2:5" ht="17.45">
      <c r="B17" s="235"/>
      <c r="C17" s="236"/>
      <c r="D17" s="237"/>
      <c r="E17" s="237"/>
    </row>
    <row r="18" spans="2:5" ht="17.45">
      <c r="B18" s="235"/>
      <c r="C18" s="236"/>
      <c r="D18" s="237"/>
      <c r="E18" s="237"/>
    </row>
    <row r="19" spans="2:5" ht="17.45">
      <c r="B19" s="235"/>
      <c r="C19" s="236"/>
      <c r="D19" s="237"/>
      <c r="E19" s="237"/>
    </row>
    <row r="20" spans="2:5" ht="17.45">
      <c r="B20" s="235"/>
      <c r="C20" s="236"/>
      <c r="D20" s="237"/>
      <c r="E20" s="237"/>
    </row>
    <row r="21" spans="2:5" ht="17.45">
      <c r="B21" s="238">
        <v>3</v>
      </c>
      <c r="C21" s="239" t="s">
        <v>20</v>
      </c>
      <c r="D21" s="241"/>
      <c r="E21" s="241"/>
    </row>
    <row r="22" spans="2:5" ht="17.45">
      <c r="B22" s="235"/>
      <c r="C22" s="236"/>
      <c r="D22" s="237"/>
      <c r="E22" s="237"/>
    </row>
    <row r="23" spans="2:5" ht="17.45">
      <c r="B23" s="235"/>
      <c r="C23" s="236"/>
      <c r="D23" s="237"/>
      <c r="E23" s="237"/>
    </row>
    <row r="24" spans="2:5" ht="17.45">
      <c r="B24" s="235"/>
      <c r="C24" s="236"/>
      <c r="D24" s="237"/>
      <c r="E24" s="237"/>
    </row>
    <row r="25" spans="2:5" ht="17.45">
      <c r="B25" s="235"/>
      <c r="C25" s="236"/>
      <c r="D25" s="237"/>
      <c r="E25" s="237"/>
    </row>
    <row r="26" spans="2:5" ht="17.45">
      <c r="B26" s="238">
        <v>4</v>
      </c>
      <c r="C26" s="239" t="s">
        <v>21</v>
      </c>
      <c r="D26" s="241"/>
      <c r="E26" s="241"/>
    </row>
    <row r="27" spans="2:5" ht="17.45">
      <c r="B27" s="235"/>
      <c r="C27" s="236"/>
      <c r="D27" s="237"/>
      <c r="E27" s="237"/>
    </row>
    <row r="28" spans="2:5" ht="17.45">
      <c r="B28" s="235"/>
      <c r="C28" s="236"/>
      <c r="D28" s="237"/>
      <c r="E28" s="237"/>
    </row>
    <row r="29" spans="2:5" ht="17.45">
      <c r="B29" s="235"/>
      <c r="C29" s="236"/>
      <c r="D29" s="237"/>
      <c r="E29" s="237"/>
    </row>
    <row r="30" spans="2:5" ht="17.45">
      <c r="B30" s="235"/>
      <c r="C30" s="236"/>
      <c r="D30" s="237"/>
      <c r="E30" s="237"/>
    </row>
    <row r="31" spans="2:5" ht="17.45">
      <c r="B31" s="238">
        <v>5</v>
      </c>
      <c r="C31" s="239" t="s">
        <v>22</v>
      </c>
      <c r="D31" s="241"/>
      <c r="E31" s="241"/>
    </row>
    <row r="32" spans="2:5" ht="17.45">
      <c r="B32" s="235"/>
      <c r="C32" s="236"/>
      <c r="D32" s="237"/>
      <c r="E32" s="237"/>
    </row>
    <row r="33" spans="2:5" ht="17.45">
      <c r="B33" s="235"/>
      <c r="C33" s="236"/>
      <c r="D33" s="237"/>
      <c r="E33" s="237"/>
    </row>
    <row r="34" spans="2:5" ht="17.45">
      <c r="B34" s="242"/>
      <c r="C34" s="243"/>
      <c r="D34" s="243"/>
      <c r="E34" s="243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K207"/>
  <sheetViews>
    <sheetView showGridLines="0" zoomScaleNormal="100" workbookViewId="0">
      <selection activeCell="C7" sqref="C7"/>
    </sheetView>
  </sheetViews>
  <sheetFormatPr defaultRowHeight="18"/>
  <cols>
    <col min="2" max="2" width="11.85546875" style="79" customWidth="1"/>
    <col min="3" max="3" width="41.28515625" style="189" bestFit="1" customWidth="1"/>
    <col min="4" max="4" width="7.42578125" style="79" customWidth="1"/>
    <col min="5" max="5" width="19.42578125" style="9" customWidth="1"/>
    <col min="6" max="6" width="6" style="81" customWidth="1"/>
    <col min="7" max="7" width="19.5703125" style="80" customWidth="1"/>
    <col min="8" max="8" width="5.7109375" style="81" customWidth="1"/>
    <col min="9" max="9" width="22.42578125" style="80" customWidth="1"/>
    <col min="10" max="10" width="6.7109375" style="81" customWidth="1"/>
    <col min="11" max="11" width="28.140625" style="82" bestFit="1" customWidth="1"/>
  </cols>
  <sheetData>
    <row r="1" spans="2:11">
      <c r="C1" s="223"/>
      <c r="E1" s="224"/>
      <c r="F1" s="79"/>
      <c r="G1" s="225"/>
      <c r="H1" s="79"/>
      <c r="I1" s="225"/>
      <c r="J1" s="79"/>
      <c r="K1" s="226"/>
    </row>
    <row r="2" spans="2:11" ht="33.75" customHeight="1">
      <c r="B2" s="1"/>
      <c r="C2" s="222"/>
      <c r="D2" s="1"/>
      <c r="E2" s="258">
        <v>2019</v>
      </c>
      <c r="F2" s="258"/>
      <c r="G2" s="258"/>
      <c r="H2" s="258"/>
      <c r="I2" s="258"/>
      <c r="J2" s="258"/>
      <c r="K2" s="258"/>
    </row>
    <row r="3" spans="2:11" s="194" customFormat="1" ht="38.25" customHeight="1">
      <c r="B3" s="190" t="s">
        <v>23</v>
      </c>
      <c r="C3" s="191"/>
      <c r="D3" s="151"/>
      <c r="E3" s="190" t="s">
        <v>24</v>
      </c>
      <c r="F3" s="192"/>
      <c r="G3" s="190" t="s">
        <v>25</v>
      </c>
      <c r="H3" s="193"/>
      <c r="I3" s="190" t="s">
        <v>26</v>
      </c>
      <c r="J3" s="193"/>
      <c r="K3" s="190" t="s">
        <v>27</v>
      </c>
    </row>
    <row r="4" spans="2:11" ht="18.600000000000001" thickBot="1">
      <c r="B4" s="1"/>
      <c r="C4" s="174"/>
      <c r="D4" s="1"/>
      <c r="E4" s="4"/>
      <c r="F4" s="5"/>
      <c r="G4" s="6"/>
      <c r="H4" s="7"/>
      <c r="I4" s="5"/>
      <c r="J4" s="7"/>
      <c r="K4" s="8"/>
    </row>
    <row r="5" spans="2:11" ht="24.75" customHeight="1">
      <c r="B5" s="166"/>
      <c r="C5" s="175" t="s">
        <v>28</v>
      </c>
      <c r="D5" s="10"/>
      <c r="E5" s="70"/>
      <c r="F5" s="195"/>
      <c r="G5" s="195"/>
      <c r="H5" s="195"/>
      <c r="I5" s="195"/>
      <c r="J5" s="195"/>
      <c r="K5" s="196"/>
    </row>
    <row r="6" spans="2:11">
      <c r="B6" s="166"/>
      <c r="C6" s="176"/>
      <c r="D6" s="1"/>
      <c r="E6" s="11"/>
      <c r="F6" s="12"/>
      <c r="G6" s="13"/>
      <c r="H6" s="12"/>
      <c r="I6" s="12"/>
      <c r="J6" s="12"/>
      <c r="K6" s="14"/>
    </row>
    <row r="7" spans="2:11">
      <c r="B7" s="166"/>
      <c r="C7" s="177" t="s">
        <v>29</v>
      </c>
      <c r="D7" s="1"/>
      <c r="E7" s="11">
        <v>100000</v>
      </c>
      <c r="F7" s="15"/>
      <c r="G7" s="13"/>
      <c r="H7" s="15"/>
      <c r="I7" s="15"/>
      <c r="J7" s="15"/>
      <c r="K7" s="16">
        <f>E7/$E$12</f>
        <v>0.83333333333333337</v>
      </c>
    </row>
    <row r="8" spans="2:11">
      <c r="B8" s="166"/>
      <c r="C8" s="177" t="s">
        <v>30</v>
      </c>
      <c r="D8" s="1"/>
      <c r="E8" s="11">
        <v>20000</v>
      </c>
      <c r="F8" s="15"/>
      <c r="G8" s="13"/>
      <c r="H8" s="15"/>
      <c r="I8" s="15"/>
      <c r="J8" s="15"/>
      <c r="K8" s="16">
        <f t="shared" ref="K8:K10" si="0">E8/$E$12</f>
        <v>0.16666666666666666</v>
      </c>
    </row>
    <row r="9" spans="2:11">
      <c r="B9" s="166"/>
      <c r="C9" s="177"/>
      <c r="D9" s="1"/>
      <c r="E9" s="11">
        <v>0</v>
      </c>
      <c r="F9" s="15"/>
      <c r="G9" s="13"/>
      <c r="H9" s="15"/>
      <c r="I9" s="15"/>
      <c r="J9" s="15"/>
      <c r="K9" s="16">
        <f t="shared" si="0"/>
        <v>0</v>
      </c>
    </row>
    <row r="10" spans="2:11">
      <c r="B10" s="166"/>
      <c r="C10" s="177"/>
      <c r="D10" s="1"/>
      <c r="E10" s="11">
        <v>0</v>
      </c>
      <c r="F10" s="15"/>
      <c r="G10" s="13"/>
      <c r="H10" s="15"/>
      <c r="I10" s="15"/>
      <c r="J10" s="15"/>
      <c r="K10" s="16">
        <f t="shared" si="0"/>
        <v>0</v>
      </c>
    </row>
    <row r="11" spans="2:11">
      <c r="B11" s="166"/>
      <c r="C11" s="177"/>
      <c r="D11" s="1"/>
      <c r="E11" s="11"/>
      <c r="F11" s="15"/>
      <c r="G11" s="13"/>
      <c r="H11" s="15"/>
      <c r="I11" s="15"/>
      <c r="J11" s="15"/>
      <c r="K11" s="17"/>
    </row>
    <row r="12" spans="2:11" ht="18.600000000000001" thickBot="1">
      <c r="B12" s="166"/>
      <c r="C12" s="178" t="s">
        <v>31</v>
      </c>
      <c r="D12" s="1"/>
      <c r="E12" s="18">
        <f>SUM(E7:E11)</f>
        <v>120000</v>
      </c>
      <c r="F12" s="19"/>
      <c r="G12" s="19"/>
      <c r="H12" s="19"/>
      <c r="I12" s="19"/>
      <c r="J12" s="19"/>
      <c r="K12" s="20">
        <f>SUM(K7:K11)</f>
        <v>1</v>
      </c>
    </row>
    <row r="13" spans="2:11" ht="18.600000000000001" thickBot="1">
      <c r="B13" s="15"/>
      <c r="C13" s="179"/>
      <c r="D13" s="1"/>
      <c r="E13" s="21"/>
      <c r="F13" s="22"/>
      <c r="G13" s="22"/>
      <c r="H13" s="23"/>
      <c r="I13" s="22"/>
      <c r="J13" s="23"/>
      <c r="K13" s="24"/>
    </row>
    <row r="14" spans="2:11" ht="28.5" customHeight="1">
      <c r="B14" s="166"/>
      <c r="C14" s="175" t="s">
        <v>32</v>
      </c>
      <c r="D14" s="10"/>
      <c r="E14" s="197"/>
      <c r="F14" s="198"/>
      <c r="G14" s="198"/>
      <c r="H14" s="198"/>
      <c r="I14" s="198"/>
      <c r="J14" s="198"/>
      <c r="K14" s="199"/>
    </row>
    <row r="15" spans="2:11">
      <c r="B15" s="166"/>
      <c r="C15" s="180"/>
      <c r="D15" s="1"/>
      <c r="E15" s="11"/>
      <c r="F15" s="3"/>
      <c r="G15" s="13"/>
      <c r="H15" s="25"/>
      <c r="I15" s="13"/>
      <c r="J15" s="25"/>
      <c r="K15" s="14"/>
    </row>
    <row r="16" spans="2:11">
      <c r="B16" s="166"/>
      <c r="C16" s="181" t="s">
        <v>33</v>
      </c>
      <c r="D16" s="26"/>
      <c r="E16" s="27"/>
      <c r="F16" s="28"/>
      <c r="G16" s="28"/>
      <c r="H16" s="28"/>
      <c r="I16" s="28"/>
      <c r="J16" s="28"/>
      <c r="K16" s="29"/>
    </row>
    <row r="17" spans="2:11">
      <c r="B17" s="166"/>
      <c r="C17" s="177" t="s">
        <v>34</v>
      </c>
      <c r="D17" s="1"/>
      <c r="E17" s="11">
        <v>25000</v>
      </c>
      <c r="F17" s="3"/>
      <c r="G17" s="30">
        <f>E17/$E$12</f>
        <v>0.20833333333333334</v>
      </c>
      <c r="H17" s="25"/>
      <c r="I17" s="13">
        <f>E17/$E$56</f>
        <v>0.90252707581227432</v>
      </c>
      <c r="J17" s="25"/>
      <c r="K17" s="14">
        <f>E17/$E$33</f>
        <v>0.93283582089552242</v>
      </c>
    </row>
    <row r="18" spans="2:11">
      <c r="B18" s="166"/>
      <c r="C18" s="177" t="s">
        <v>35</v>
      </c>
      <c r="D18" s="1"/>
      <c r="E18" s="11">
        <v>300</v>
      </c>
      <c r="F18" s="3"/>
      <c r="G18" s="30">
        <f>E18/$E$12</f>
        <v>2.5000000000000001E-3</v>
      </c>
      <c r="H18" s="31"/>
      <c r="I18" s="13">
        <f>E18/$E$56</f>
        <v>1.0830324909747292E-2</v>
      </c>
      <c r="J18" s="31"/>
      <c r="K18" s="14">
        <f>E18/$E$33</f>
        <v>1.1194029850746268E-2</v>
      </c>
    </row>
    <row r="19" spans="2:11">
      <c r="B19" s="166"/>
      <c r="C19" s="177"/>
      <c r="D19" s="1"/>
      <c r="E19" s="11"/>
      <c r="F19" s="3"/>
      <c r="G19" s="30"/>
      <c r="H19" s="2"/>
      <c r="I19" s="13"/>
      <c r="J19" s="2"/>
      <c r="K19" s="14"/>
    </row>
    <row r="20" spans="2:11">
      <c r="B20" s="166"/>
      <c r="C20" s="173" t="s">
        <v>36</v>
      </c>
      <c r="D20" s="1"/>
      <c r="E20" s="32">
        <f>SUM(E17:E19)</f>
        <v>25300</v>
      </c>
      <c r="F20" s="33"/>
      <c r="G20" s="54">
        <f t="shared" ref="G20:G31" si="1">E20/$E$12</f>
        <v>0.21083333333333334</v>
      </c>
      <c r="H20" s="33"/>
      <c r="I20" s="55"/>
      <c r="J20" s="33"/>
      <c r="K20" s="53"/>
    </row>
    <row r="21" spans="2:11">
      <c r="B21" s="166"/>
      <c r="C21" s="182"/>
      <c r="D21" s="1"/>
      <c r="E21" s="11"/>
      <c r="F21" s="3"/>
      <c r="G21" s="30"/>
      <c r="H21" s="2"/>
      <c r="I21" s="13">
        <f>E21/$E$56</f>
        <v>0</v>
      </c>
      <c r="J21" s="2"/>
      <c r="K21" s="14">
        <f>E21/$E$33</f>
        <v>0</v>
      </c>
    </row>
    <row r="22" spans="2:11">
      <c r="B22" s="166"/>
      <c r="C22" s="227" t="s">
        <v>37</v>
      </c>
      <c r="D22" s="1"/>
      <c r="E22" s="229">
        <f>E12-E20</f>
        <v>94700</v>
      </c>
      <c r="F22" s="43"/>
      <c r="G22" s="44"/>
      <c r="H22" s="45"/>
      <c r="I22" s="44"/>
      <c r="J22" s="45"/>
      <c r="K22" s="230"/>
    </row>
    <row r="23" spans="2:11">
      <c r="B23" s="166"/>
      <c r="C23" s="228" t="s">
        <v>38</v>
      </c>
      <c r="D23" s="1"/>
      <c r="E23" s="231">
        <f>E22/E12</f>
        <v>0.78916666666666668</v>
      </c>
      <c r="F23" s="43"/>
      <c r="G23" s="44"/>
      <c r="H23" s="47"/>
      <c r="I23" s="44">
        <f>E23/$E$56</f>
        <v>2.848977135980746E-5</v>
      </c>
      <c r="J23" s="47"/>
      <c r="K23" s="232"/>
    </row>
    <row r="24" spans="2:11">
      <c r="B24" s="166"/>
      <c r="C24" s="182"/>
      <c r="D24" s="1"/>
      <c r="E24" s="11"/>
      <c r="F24" s="3"/>
      <c r="G24" s="34"/>
      <c r="H24" s="2"/>
      <c r="I24" s="13">
        <f>E24/$E$56</f>
        <v>0</v>
      </c>
      <c r="J24" s="2"/>
      <c r="K24" s="14">
        <f>E24/$E$33</f>
        <v>0</v>
      </c>
    </row>
    <row r="25" spans="2:11">
      <c r="B25" s="166"/>
      <c r="C25" s="181" t="s">
        <v>39</v>
      </c>
      <c r="D25" s="26"/>
      <c r="E25" s="217"/>
      <c r="F25" s="28"/>
      <c r="G25" s="28"/>
      <c r="H25" s="28"/>
      <c r="I25" s="28"/>
      <c r="J25" s="28"/>
      <c r="K25" s="29"/>
    </row>
    <row r="26" spans="2:11">
      <c r="B26" s="166"/>
      <c r="C26" s="177" t="s">
        <v>40</v>
      </c>
      <c r="D26" s="1"/>
      <c r="E26" s="35">
        <v>1000</v>
      </c>
      <c r="F26" s="3"/>
      <c r="G26" s="30">
        <f t="shared" si="1"/>
        <v>8.3333333333333332E-3</v>
      </c>
      <c r="H26" s="36"/>
      <c r="I26" s="13">
        <f>E26/$E$56</f>
        <v>3.6101083032490974E-2</v>
      </c>
      <c r="J26" s="36"/>
      <c r="K26" s="14">
        <f>E26/$E$33</f>
        <v>3.7313432835820892E-2</v>
      </c>
    </row>
    <row r="27" spans="2:11">
      <c r="B27" s="166"/>
      <c r="C27" s="177" t="s">
        <v>41</v>
      </c>
      <c r="D27" s="1"/>
      <c r="E27" s="35">
        <v>500</v>
      </c>
      <c r="F27" s="3"/>
      <c r="G27" s="34">
        <f t="shared" si="1"/>
        <v>4.1666666666666666E-3</v>
      </c>
      <c r="H27" s="36"/>
      <c r="I27" s="13">
        <f>E27/$E$56</f>
        <v>1.8050541516245487E-2</v>
      </c>
      <c r="J27" s="36"/>
      <c r="K27" s="14">
        <f>E27/$E$33</f>
        <v>1.8656716417910446E-2</v>
      </c>
    </row>
    <row r="28" spans="2:11">
      <c r="B28" s="166"/>
      <c r="C28" s="182"/>
      <c r="D28" s="1"/>
      <c r="E28" s="35"/>
      <c r="F28" s="3"/>
      <c r="G28" s="34">
        <f t="shared" si="1"/>
        <v>0</v>
      </c>
      <c r="H28" s="36"/>
      <c r="I28" s="13">
        <f>E28/$E$56</f>
        <v>0</v>
      </c>
      <c r="J28" s="36"/>
      <c r="K28" s="14">
        <f>E28/$E$33</f>
        <v>0</v>
      </c>
    </row>
    <row r="29" spans="2:11">
      <c r="B29" s="166"/>
      <c r="C29" s="182"/>
      <c r="D29" s="1"/>
      <c r="E29" s="35"/>
      <c r="F29" s="3"/>
      <c r="G29" s="30"/>
      <c r="H29" s="36"/>
      <c r="I29" s="13">
        <f>E29/$E$56</f>
        <v>0</v>
      </c>
      <c r="J29" s="36"/>
      <c r="K29" s="14">
        <f>E29/$E$33</f>
        <v>0</v>
      </c>
    </row>
    <row r="30" spans="2:11">
      <c r="B30" s="166"/>
      <c r="C30" s="183"/>
      <c r="D30" s="1"/>
      <c r="E30" s="167"/>
      <c r="F30" s="5"/>
      <c r="G30" s="37"/>
      <c r="H30" s="168"/>
      <c r="I30" s="169">
        <f>E30/$E$56</f>
        <v>0</v>
      </c>
      <c r="J30" s="168"/>
      <c r="K30" s="170">
        <f>E30/$E$33</f>
        <v>0</v>
      </c>
    </row>
    <row r="31" spans="2:11">
      <c r="B31" s="166"/>
      <c r="C31" s="173" t="s">
        <v>42</v>
      </c>
      <c r="D31" s="1"/>
      <c r="E31" s="32">
        <f>SUM(E26:E30)</f>
        <v>1500</v>
      </c>
      <c r="F31" s="33"/>
      <c r="G31" s="54">
        <f t="shared" si="1"/>
        <v>1.2500000000000001E-2</v>
      </c>
      <c r="H31" s="33"/>
      <c r="I31" s="55"/>
      <c r="J31" s="33"/>
      <c r="K31" s="53"/>
    </row>
    <row r="32" spans="2:11" ht="18.600000000000001" thickBot="1">
      <c r="B32" s="166"/>
      <c r="C32" s="184"/>
      <c r="D32" s="1"/>
      <c r="E32" s="172"/>
      <c r="F32" s="1"/>
      <c r="G32" s="1"/>
      <c r="H32" s="1"/>
      <c r="I32" s="62"/>
      <c r="J32" s="1"/>
      <c r="K32" s="84"/>
    </row>
    <row r="33" spans="2:11" ht="18.600000000000001" thickBot="1">
      <c r="B33" s="166"/>
      <c r="C33" s="171" t="s">
        <v>43</v>
      </c>
      <c r="D33" s="1"/>
      <c r="E33" s="164">
        <f>E20+E31</f>
        <v>26800</v>
      </c>
      <c r="F33" s="38"/>
      <c r="G33" s="38"/>
      <c r="H33" s="38"/>
      <c r="I33" s="165"/>
      <c r="J33" s="38"/>
      <c r="K33" s="85">
        <f>SUM(K17:K32)</f>
        <v>1</v>
      </c>
    </row>
    <row r="34" spans="2:11">
      <c r="B34" s="15"/>
      <c r="C34" s="185"/>
      <c r="D34" s="1"/>
      <c r="E34" s="39"/>
      <c r="F34" s="40"/>
      <c r="G34" s="40"/>
      <c r="H34" s="40"/>
      <c r="I34" s="83">
        <f>E34/$E$56</f>
        <v>0</v>
      </c>
      <c r="J34" s="40"/>
      <c r="K34" s="41"/>
    </row>
    <row r="35" spans="2:11">
      <c r="B35" s="15"/>
      <c r="C35" s="186" t="s">
        <v>44</v>
      </c>
      <c r="D35" s="1"/>
      <c r="E35" s="42">
        <f>E12-E33</f>
        <v>93200</v>
      </c>
      <c r="F35" s="43"/>
      <c r="G35" s="44"/>
      <c r="H35" s="45"/>
      <c r="I35" s="44"/>
      <c r="J35" s="45"/>
      <c r="K35" s="46"/>
    </row>
    <row r="36" spans="2:11">
      <c r="B36" s="15"/>
      <c r="C36" s="187" t="s">
        <v>45</v>
      </c>
      <c r="D36" s="1"/>
      <c r="E36" s="48">
        <f>E35/E12</f>
        <v>0.77666666666666662</v>
      </c>
      <c r="F36" s="43"/>
      <c r="G36" s="44"/>
      <c r="H36" s="47"/>
      <c r="I36" s="44">
        <f>E36/$E$56</f>
        <v>2.8038507821901322E-5</v>
      </c>
      <c r="J36" s="47"/>
      <c r="K36" s="49"/>
    </row>
    <row r="37" spans="2:11" ht="18.600000000000001" thickBot="1">
      <c r="B37" s="15"/>
      <c r="C37" s="174"/>
      <c r="D37" s="1"/>
      <c r="E37" s="4"/>
      <c r="F37" s="5"/>
      <c r="G37" s="7"/>
      <c r="H37" s="7"/>
      <c r="I37" s="169">
        <f>E37/$E$56</f>
        <v>0</v>
      </c>
      <c r="J37" s="7"/>
      <c r="K37" s="50"/>
    </row>
    <row r="38" spans="2:11" ht="27" customHeight="1">
      <c r="B38" s="166"/>
      <c r="C38" s="175" t="s">
        <v>46</v>
      </c>
      <c r="D38" s="51"/>
      <c r="E38" s="197"/>
      <c r="F38" s="210"/>
      <c r="G38" s="210"/>
      <c r="H38" s="210"/>
      <c r="I38" s="72"/>
      <c r="J38" s="210"/>
      <c r="K38" s="216"/>
    </row>
    <row r="39" spans="2:11">
      <c r="B39" s="166"/>
      <c r="C39" s="200"/>
      <c r="D39" s="1"/>
      <c r="E39" s="11"/>
      <c r="F39" s="3"/>
      <c r="G39" s="13"/>
      <c r="H39" s="25"/>
      <c r="I39" s="13"/>
      <c r="J39" s="25"/>
      <c r="K39" s="52"/>
    </row>
    <row r="40" spans="2:11">
      <c r="B40" s="166"/>
      <c r="C40" s="181" t="s">
        <v>47</v>
      </c>
      <c r="D40" s="26"/>
      <c r="E40" s="217"/>
      <c r="F40" s="28"/>
      <c r="G40" s="28"/>
      <c r="H40" s="28"/>
      <c r="I40" s="28"/>
      <c r="J40" s="28"/>
      <c r="K40" s="29"/>
    </row>
    <row r="41" spans="2:11">
      <c r="B41" s="166"/>
      <c r="C41" s="201"/>
      <c r="D41" s="1"/>
      <c r="E41" s="11">
        <v>0</v>
      </c>
      <c r="F41" s="3"/>
      <c r="G41" s="13"/>
      <c r="H41" s="25"/>
      <c r="I41" s="13">
        <f>E41/$E$56</f>
        <v>0</v>
      </c>
      <c r="J41" s="25"/>
      <c r="K41" s="52"/>
    </row>
    <row r="42" spans="2:11">
      <c r="B42" s="166"/>
      <c r="C42" s="202"/>
      <c r="D42" s="1"/>
      <c r="E42" s="11">
        <v>400</v>
      </c>
      <c r="F42" s="3"/>
      <c r="G42" s="13">
        <f>E42/$E$12</f>
        <v>3.3333333333333335E-3</v>
      </c>
      <c r="H42" s="25"/>
      <c r="I42" s="13">
        <f>E42/$E$56</f>
        <v>1.444043321299639E-2</v>
      </c>
      <c r="J42" s="25"/>
      <c r="K42" s="14"/>
    </row>
    <row r="43" spans="2:11">
      <c r="B43" s="166"/>
      <c r="C43" s="202" t="s">
        <v>48</v>
      </c>
      <c r="D43" s="1"/>
      <c r="E43" s="11">
        <v>200</v>
      </c>
      <c r="F43" s="3"/>
      <c r="G43" s="13">
        <f>E43/$E$12</f>
        <v>1.6666666666666668E-3</v>
      </c>
      <c r="H43" s="25"/>
      <c r="I43" s="13">
        <f>E43/$E$56</f>
        <v>7.2202166064981952E-3</v>
      </c>
      <c r="J43" s="25"/>
      <c r="K43" s="14"/>
    </row>
    <row r="44" spans="2:11">
      <c r="B44" s="166"/>
      <c r="C44" s="202"/>
      <c r="D44" s="1"/>
      <c r="E44" s="11">
        <v>0</v>
      </c>
      <c r="F44" s="3"/>
      <c r="G44" s="34"/>
      <c r="H44" s="25"/>
      <c r="I44" s="13"/>
      <c r="J44" s="25"/>
      <c r="K44" s="14"/>
    </row>
    <row r="45" spans="2:11">
      <c r="B45" s="166"/>
      <c r="C45" s="203" t="s">
        <v>49</v>
      </c>
      <c r="D45" s="1"/>
      <c r="E45" s="213">
        <f>SUM(E41:E44)</f>
        <v>600</v>
      </c>
      <c r="F45" s="214"/>
      <c r="G45" s="211">
        <f>E45/$E$12</f>
        <v>5.0000000000000001E-3</v>
      </c>
      <c r="H45" s="215"/>
      <c r="I45" s="211"/>
      <c r="J45" s="215"/>
      <c r="K45" s="212"/>
    </row>
    <row r="46" spans="2:11">
      <c r="B46" s="166"/>
      <c r="C46" s="202"/>
      <c r="D46" s="1"/>
      <c r="E46" s="11"/>
      <c r="F46" s="3"/>
      <c r="G46" s="13"/>
      <c r="H46" s="25"/>
      <c r="I46" s="13"/>
      <c r="J46" s="25"/>
      <c r="K46" s="14"/>
    </row>
    <row r="47" spans="2:11">
      <c r="B47" s="166"/>
      <c r="C47" s="181" t="s">
        <v>50</v>
      </c>
      <c r="D47" s="26"/>
      <c r="E47" s="217"/>
      <c r="F47" s="28"/>
      <c r="G47" s="28"/>
      <c r="H47" s="28"/>
      <c r="I47" s="28"/>
      <c r="J47" s="28"/>
      <c r="K47" s="29"/>
    </row>
    <row r="48" spans="2:11">
      <c r="B48" s="166"/>
      <c r="C48" s="202"/>
      <c r="D48" s="1"/>
      <c r="E48" s="11"/>
      <c r="F48" s="3"/>
      <c r="G48" s="13"/>
      <c r="H48" s="25"/>
      <c r="I48" s="13"/>
      <c r="J48" s="25"/>
      <c r="K48" s="14"/>
    </row>
    <row r="49" spans="2:11">
      <c r="B49" s="166"/>
      <c r="C49" s="202" t="s">
        <v>51</v>
      </c>
      <c r="D49" s="1"/>
      <c r="E49" s="11">
        <v>200</v>
      </c>
      <c r="F49" s="3"/>
      <c r="G49" s="13">
        <f>E49/$E$12</f>
        <v>1.6666666666666668E-3</v>
      </c>
      <c r="H49" s="25"/>
      <c r="I49" s="13">
        <f>E49/$E$56</f>
        <v>7.2202166064981952E-3</v>
      </c>
      <c r="J49" s="25"/>
      <c r="K49" s="14"/>
    </row>
    <row r="50" spans="2:11">
      <c r="B50" s="166"/>
      <c r="C50" s="202" t="s">
        <v>52</v>
      </c>
      <c r="D50" s="1"/>
      <c r="E50" s="11">
        <v>100</v>
      </c>
      <c r="F50" s="3"/>
      <c r="G50" s="34"/>
      <c r="H50" s="25"/>
      <c r="I50" s="13">
        <f>E50/$E$56</f>
        <v>3.6101083032490976E-3</v>
      </c>
      <c r="J50" s="25"/>
      <c r="K50" s="14"/>
    </row>
    <row r="51" spans="2:11">
      <c r="B51" s="166"/>
      <c r="C51" s="201"/>
      <c r="D51" s="1"/>
      <c r="E51" s="11"/>
      <c r="F51" s="3"/>
      <c r="G51" s="13">
        <f t="shared" ref="G51:G52" si="2">E51/$E$12</f>
        <v>0</v>
      </c>
      <c r="H51" s="25"/>
      <c r="I51" s="13">
        <f>E51/$E$56</f>
        <v>0</v>
      </c>
      <c r="J51" s="25"/>
      <c r="K51" s="14"/>
    </row>
    <row r="52" spans="2:11">
      <c r="B52" s="166"/>
      <c r="C52" s="203" t="s">
        <v>49</v>
      </c>
      <c r="D52" s="1"/>
      <c r="E52" s="213">
        <f>SUM(E49:E51)</f>
        <v>300</v>
      </c>
      <c r="F52" s="214"/>
      <c r="G52" s="211">
        <f t="shared" si="2"/>
        <v>2.5000000000000001E-3</v>
      </c>
      <c r="H52" s="215"/>
      <c r="I52" s="211"/>
      <c r="J52" s="215"/>
      <c r="K52" s="212"/>
    </row>
    <row r="53" spans="2:11" ht="18.600000000000001" thickBot="1">
      <c r="B53" s="166"/>
      <c r="C53" s="184"/>
      <c r="D53" s="1"/>
      <c r="E53" s="206"/>
      <c r="F53" s="22"/>
      <c r="G53" s="62"/>
      <c r="H53" s="23"/>
      <c r="I53" s="62"/>
      <c r="J53" s="23"/>
      <c r="K53" s="207"/>
    </row>
    <row r="54" spans="2:11" ht="23.25" customHeight="1" thickBot="1">
      <c r="B54" s="166"/>
      <c r="C54" s="205" t="s">
        <v>53</v>
      </c>
      <c r="D54" s="1"/>
      <c r="E54" s="208">
        <f>E45+E52</f>
        <v>900</v>
      </c>
      <c r="F54" s="63"/>
      <c r="G54" s="64"/>
      <c r="H54" s="65"/>
      <c r="I54" s="66"/>
      <c r="J54" s="65"/>
      <c r="K54" s="209"/>
    </row>
    <row r="55" spans="2:11" ht="18.600000000000001" thickBot="1">
      <c r="B55" s="15"/>
      <c r="C55" s="185"/>
      <c r="D55" s="1"/>
      <c r="E55" s="39"/>
      <c r="F55" s="67"/>
      <c r="G55" s="40"/>
      <c r="H55" s="40"/>
      <c r="I55" s="40"/>
      <c r="J55" s="40"/>
      <c r="K55" s="41"/>
    </row>
    <row r="56" spans="2:11" ht="23.25" customHeight="1" thickBot="1">
      <c r="B56" s="166"/>
      <c r="C56" s="205" t="s">
        <v>54</v>
      </c>
      <c r="D56" s="1"/>
      <c r="E56" s="208">
        <f>E33+E54</f>
        <v>27700</v>
      </c>
      <c r="F56" s="63"/>
      <c r="G56" s="64"/>
      <c r="H56" s="65"/>
      <c r="I56" s="66">
        <f>SUM(I17:I55)</f>
        <v>1.0000565282791816</v>
      </c>
      <c r="J56" s="65"/>
      <c r="K56" s="209"/>
    </row>
    <row r="57" spans="2:11">
      <c r="B57" s="15"/>
      <c r="C57" s="188"/>
      <c r="D57" s="1"/>
      <c r="F57" s="2"/>
      <c r="G57" s="2"/>
      <c r="H57" s="2"/>
      <c r="I57" s="2"/>
      <c r="J57" s="2"/>
      <c r="K57" s="68"/>
    </row>
    <row r="58" spans="2:11">
      <c r="B58" s="15"/>
      <c r="C58" s="186" t="s">
        <v>55</v>
      </c>
      <c r="D58" s="1"/>
      <c r="E58" s="42">
        <f>E12-E56</f>
        <v>92300</v>
      </c>
      <c r="F58" s="43"/>
      <c r="G58" s="44"/>
      <c r="H58" s="45"/>
      <c r="I58" s="44"/>
      <c r="J58" s="45"/>
      <c r="K58" s="46"/>
    </row>
    <row r="59" spans="2:11">
      <c r="B59" s="15"/>
      <c r="C59" s="187" t="s">
        <v>56</v>
      </c>
      <c r="D59" s="1"/>
      <c r="E59" s="48">
        <f>E58/E12</f>
        <v>0.76916666666666667</v>
      </c>
      <c r="F59" s="43"/>
      <c r="G59" s="44"/>
      <c r="H59" s="47"/>
      <c r="I59" s="44"/>
      <c r="J59" s="47"/>
      <c r="K59" s="49"/>
    </row>
    <row r="60" spans="2:11" ht="18.600000000000001" thickBot="1">
      <c r="B60" s="15"/>
      <c r="C60" s="174"/>
      <c r="D60" s="1"/>
      <c r="E60" s="69"/>
      <c r="F60" s="7"/>
      <c r="G60" s="7"/>
      <c r="H60" s="7"/>
      <c r="I60" s="7"/>
      <c r="J60" s="7"/>
      <c r="K60" s="50"/>
    </row>
    <row r="61" spans="2:11">
      <c r="B61" s="166"/>
      <c r="C61" s="175" t="s">
        <v>57</v>
      </c>
      <c r="D61" s="1"/>
      <c r="E61" s="70"/>
      <c r="F61" s="71"/>
      <c r="G61" s="72"/>
      <c r="H61" s="73"/>
      <c r="I61" s="72"/>
      <c r="J61" s="73"/>
      <c r="K61" s="74"/>
    </row>
    <row r="62" spans="2:11">
      <c r="B62" s="166"/>
      <c r="C62" s="202"/>
      <c r="D62" s="1"/>
      <c r="E62" s="11"/>
      <c r="F62" s="3"/>
      <c r="G62" s="13"/>
      <c r="H62" s="25"/>
      <c r="I62" s="13"/>
      <c r="J62" s="25"/>
      <c r="K62" s="52"/>
    </row>
    <row r="63" spans="2:11">
      <c r="B63" s="166"/>
      <c r="C63" s="202" t="s">
        <v>58</v>
      </c>
      <c r="D63" s="1"/>
      <c r="E63" s="35">
        <v>10</v>
      </c>
      <c r="F63" s="3"/>
      <c r="G63" s="13"/>
      <c r="H63" s="36"/>
      <c r="I63" s="13"/>
      <c r="J63" s="36"/>
      <c r="K63" s="14"/>
    </row>
    <row r="64" spans="2:11">
      <c r="B64" s="166"/>
      <c r="C64" s="220" t="s">
        <v>59</v>
      </c>
      <c r="D64" s="1"/>
      <c r="E64" s="35">
        <v>10</v>
      </c>
      <c r="F64" s="3"/>
      <c r="G64" s="13"/>
      <c r="H64" s="36"/>
      <c r="I64" s="13"/>
      <c r="J64" s="36"/>
      <c r="K64" s="14"/>
    </row>
    <row r="65" spans="2:11" ht="18.600000000000001" thickBot="1">
      <c r="B65" s="166"/>
      <c r="C65" s="204" t="s">
        <v>60</v>
      </c>
      <c r="D65" s="1"/>
      <c r="E65" s="56">
        <f>SUM(E63:E64)</f>
        <v>20</v>
      </c>
      <c r="F65" s="57"/>
      <c r="G65" s="61"/>
      <c r="H65" s="58"/>
      <c r="I65" s="59"/>
      <c r="J65" s="58"/>
      <c r="K65" s="60"/>
    </row>
    <row r="66" spans="2:11">
      <c r="B66" s="15"/>
      <c r="C66" s="185"/>
      <c r="D66" s="1"/>
      <c r="E66" s="39"/>
      <c r="F66" s="40"/>
      <c r="G66" s="40"/>
      <c r="H66" s="40"/>
      <c r="I66" s="40"/>
      <c r="J66" s="40"/>
      <c r="K66" s="41"/>
    </row>
    <row r="67" spans="2:11" ht="18.600000000000001" thickBot="1">
      <c r="B67" s="15"/>
      <c r="C67" s="179"/>
      <c r="D67" s="1"/>
      <c r="E67" s="4"/>
      <c r="F67" s="7"/>
      <c r="G67" s="7"/>
      <c r="H67" s="7"/>
      <c r="I67" s="7"/>
      <c r="J67" s="7"/>
      <c r="K67" s="50"/>
    </row>
    <row r="68" spans="2:11" ht="18.600000000000001" thickBot="1">
      <c r="B68" s="166"/>
      <c r="C68" s="221" t="s">
        <v>61</v>
      </c>
      <c r="D68" s="1"/>
      <c r="E68" s="218">
        <f>E56+E65</f>
        <v>27720</v>
      </c>
      <c r="F68" s="75"/>
      <c r="G68" s="76"/>
      <c r="H68" s="77"/>
      <c r="I68" s="76"/>
      <c r="J68" s="77"/>
      <c r="K68" s="219"/>
    </row>
    <row r="69" spans="2:11">
      <c r="B69" s="15"/>
      <c r="C69" s="185"/>
      <c r="D69" s="1"/>
      <c r="E69" s="39"/>
      <c r="F69" s="40"/>
      <c r="G69" s="40"/>
      <c r="H69" s="40"/>
      <c r="I69" s="40"/>
      <c r="J69" s="40"/>
      <c r="K69" s="41"/>
    </row>
    <row r="70" spans="2:11">
      <c r="B70" s="15"/>
      <c r="C70" s="186" t="s">
        <v>62</v>
      </c>
      <c r="D70" s="1"/>
      <c r="E70" s="42">
        <f>E12-E68</f>
        <v>92280</v>
      </c>
      <c r="F70" s="43"/>
      <c r="G70" s="44"/>
      <c r="H70" s="45"/>
      <c r="I70" s="44"/>
      <c r="J70" s="45"/>
      <c r="K70" s="46"/>
    </row>
    <row r="71" spans="2:11">
      <c r="B71" s="15"/>
      <c r="C71" s="187" t="s">
        <v>63</v>
      </c>
      <c r="D71" s="1"/>
      <c r="E71" s="48">
        <f>E70/E12</f>
        <v>0.76900000000000002</v>
      </c>
      <c r="F71" s="43"/>
      <c r="G71" s="44"/>
      <c r="H71" s="47"/>
      <c r="I71" s="44"/>
      <c r="J71" s="47"/>
      <c r="K71" s="49"/>
    </row>
    <row r="72" spans="2:11" ht="18.600000000000001" thickBot="1">
      <c r="B72" s="15"/>
      <c r="C72" s="174"/>
      <c r="D72" s="1"/>
      <c r="E72" s="4"/>
      <c r="F72" s="7"/>
      <c r="G72" s="7"/>
      <c r="H72" s="7"/>
      <c r="I72" s="7"/>
      <c r="J72" s="7"/>
      <c r="K72" s="50"/>
    </row>
    <row r="73" spans="2:11">
      <c r="B73" s="166"/>
      <c r="C73" s="175" t="s">
        <v>64</v>
      </c>
      <c r="D73" s="1"/>
      <c r="E73" s="70"/>
      <c r="F73" s="71"/>
      <c r="G73" s="72"/>
      <c r="H73" s="78"/>
      <c r="I73" s="72"/>
      <c r="J73" s="78"/>
      <c r="K73" s="74"/>
    </row>
    <row r="74" spans="2:11">
      <c r="B74" s="166"/>
      <c r="C74" s="202"/>
      <c r="D74" s="1"/>
      <c r="E74" s="11">
        <v>20</v>
      </c>
      <c r="F74" s="3"/>
      <c r="G74" s="13"/>
      <c r="H74" s="2"/>
      <c r="I74" s="13"/>
      <c r="J74" s="2"/>
      <c r="K74" s="52"/>
    </row>
    <row r="75" spans="2:11">
      <c r="B75" s="166"/>
      <c r="C75" s="202" t="s">
        <v>65</v>
      </c>
      <c r="D75" s="1"/>
      <c r="E75" s="11">
        <v>20</v>
      </c>
      <c r="F75" s="3"/>
      <c r="G75" s="13"/>
      <c r="H75" s="2"/>
      <c r="I75" s="13"/>
      <c r="J75" s="2"/>
      <c r="K75" s="52"/>
    </row>
    <row r="76" spans="2:11">
      <c r="B76" s="166"/>
      <c r="C76" s="220" t="s">
        <v>66</v>
      </c>
      <c r="D76" s="1"/>
      <c r="E76" s="11"/>
      <c r="F76" s="3"/>
      <c r="G76" s="13"/>
      <c r="H76" s="2"/>
      <c r="I76" s="13"/>
      <c r="J76" s="2"/>
      <c r="K76" s="52"/>
    </row>
    <row r="77" spans="2:11" ht="18.600000000000001" thickBot="1">
      <c r="B77" s="166"/>
      <c r="C77" s="204" t="s">
        <v>67</v>
      </c>
      <c r="D77" s="1"/>
      <c r="E77" s="56">
        <f>SUM(E74:E76)</f>
        <v>40</v>
      </c>
      <c r="F77" s="57"/>
      <c r="G77" s="61"/>
      <c r="H77" s="58"/>
      <c r="I77" s="59"/>
      <c r="J77" s="58"/>
      <c r="K77" s="60"/>
    </row>
    <row r="78" spans="2:11" ht="18.600000000000001" thickBot="1">
      <c r="B78" s="15"/>
      <c r="C78" s="185"/>
      <c r="D78" s="1"/>
      <c r="E78" s="39"/>
      <c r="F78" s="40"/>
      <c r="G78" s="40"/>
      <c r="H78" s="40"/>
      <c r="I78" s="40"/>
      <c r="J78" s="40"/>
      <c r="K78" s="41"/>
    </row>
    <row r="79" spans="2:11" ht="18.600000000000001" thickBot="1">
      <c r="B79" s="15"/>
      <c r="C79" s="221" t="s">
        <v>68</v>
      </c>
      <c r="D79" s="1"/>
      <c r="E79" s="218">
        <f>E68+E77</f>
        <v>27760</v>
      </c>
      <c r="F79" s="75"/>
      <c r="G79" s="76"/>
      <c r="H79" s="77"/>
      <c r="I79" s="76"/>
      <c r="J79" s="77"/>
      <c r="K79" s="219"/>
    </row>
    <row r="80" spans="2:11">
      <c r="B80" s="15"/>
      <c r="C80" s="188"/>
      <c r="D80" s="1"/>
      <c r="F80" s="2"/>
      <c r="G80" s="2"/>
      <c r="H80" s="2"/>
      <c r="I80" s="2"/>
      <c r="J80" s="2"/>
      <c r="K80" s="68"/>
    </row>
    <row r="81" spans="2:11">
      <c r="B81" s="15"/>
      <c r="C81" s="186" t="s">
        <v>69</v>
      </c>
      <c r="D81" s="1"/>
      <c r="E81" s="42">
        <f>E12-E79</f>
        <v>92240</v>
      </c>
      <c r="F81" s="43"/>
      <c r="G81" s="44"/>
      <c r="H81" s="45"/>
      <c r="I81" s="44"/>
      <c r="J81" s="45"/>
      <c r="K81" s="46"/>
    </row>
    <row r="82" spans="2:11">
      <c r="B82" s="15"/>
      <c r="C82" s="187"/>
      <c r="D82" s="1"/>
      <c r="E82" s="48">
        <f>E81/E12</f>
        <v>0.76866666666666672</v>
      </c>
      <c r="F82" s="43"/>
      <c r="G82" s="44"/>
      <c r="H82" s="47"/>
      <c r="I82" s="44"/>
      <c r="J82" s="47"/>
      <c r="K82" s="49"/>
    </row>
    <row r="83" spans="2:11">
      <c r="D83" s="1"/>
      <c r="F83" s="3"/>
    </row>
    <row r="84" spans="2:11">
      <c r="D84" s="1"/>
      <c r="F84" s="3"/>
    </row>
    <row r="85" spans="2:11">
      <c r="D85" s="1"/>
      <c r="F85" s="3"/>
    </row>
    <row r="86" spans="2:11">
      <c r="D86" s="1"/>
      <c r="F86" s="3"/>
    </row>
    <row r="87" spans="2:11">
      <c r="D87" s="1"/>
      <c r="F87" s="3"/>
    </row>
    <row r="88" spans="2:11">
      <c r="D88" s="1"/>
      <c r="F88" s="3"/>
    </row>
    <row r="89" spans="2:11">
      <c r="D89" s="1"/>
      <c r="F89" s="3"/>
    </row>
    <row r="90" spans="2:11">
      <c r="D90" s="1"/>
      <c r="F90" s="3"/>
    </row>
    <row r="91" spans="2:11">
      <c r="D91" s="1"/>
      <c r="F91" s="3"/>
    </row>
    <row r="92" spans="2:11">
      <c r="D92" s="1"/>
      <c r="F92" s="3"/>
    </row>
    <row r="93" spans="2:11">
      <c r="D93" s="1"/>
      <c r="F93" s="3"/>
    </row>
    <row r="94" spans="2:11">
      <c r="D94" s="1"/>
      <c r="F94" s="3"/>
    </row>
    <row r="95" spans="2:11">
      <c r="D95" s="1"/>
      <c r="F95" s="3"/>
    </row>
    <row r="96" spans="2:11">
      <c r="D96" s="1"/>
      <c r="F96" s="3"/>
    </row>
    <row r="97" spans="4:6">
      <c r="D97" s="1"/>
      <c r="F97" s="3"/>
    </row>
    <row r="98" spans="4:6">
      <c r="D98" s="1"/>
      <c r="F98" s="3"/>
    </row>
    <row r="99" spans="4:6">
      <c r="D99" s="1"/>
      <c r="F99" s="3"/>
    </row>
    <row r="100" spans="4:6">
      <c r="D100" s="1"/>
      <c r="F100" s="3"/>
    </row>
    <row r="101" spans="4:6">
      <c r="D101" s="1"/>
      <c r="F101" s="3"/>
    </row>
    <row r="102" spans="4:6">
      <c r="D102" s="1"/>
      <c r="F102" s="3"/>
    </row>
    <row r="103" spans="4:6">
      <c r="D103" s="1"/>
      <c r="F103" s="3"/>
    </row>
    <row r="104" spans="4:6">
      <c r="D104" s="1"/>
      <c r="F104" s="3"/>
    </row>
    <row r="105" spans="4:6">
      <c r="F105" s="3"/>
    </row>
    <row r="106" spans="4:6">
      <c r="F106" s="3"/>
    </row>
    <row r="107" spans="4:6">
      <c r="F107" s="3"/>
    </row>
    <row r="108" spans="4:6">
      <c r="F108" s="3"/>
    </row>
    <row r="109" spans="4:6">
      <c r="F109" s="3"/>
    </row>
    <row r="110" spans="4:6">
      <c r="F110" s="3"/>
    </row>
    <row r="111" spans="4:6">
      <c r="F111" s="3"/>
    </row>
    <row r="112" spans="4:6">
      <c r="F112" s="3"/>
    </row>
    <row r="113" spans="6:6">
      <c r="F113" s="3"/>
    </row>
    <row r="114" spans="6:6">
      <c r="F114" s="3"/>
    </row>
    <row r="115" spans="6:6">
      <c r="F115" s="3"/>
    </row>
    <row r="116" spans="6:6">
      <c r="F116" s="3"/>
    </row>
    <row r="117" spans="6:6">
      <c r="F117" s="3"/>
    </row>
    <row r="118" spans="6:6">
      <c r="F118" s="3"/>
    </row>
    <row r="119" spans="6:6">
      <c r="F119" s="3"/>
    </row>
    <row r="120" spans="6:6">
      <c r="F120" s="3"/>
    </row>
    <row r="121" spans="6:6">
      <c r="F121" s="3"/>
    </row>
    <row r="122" spans="6:6">
      <c r="F122" s="3"/>
    </row>
    <row r="123" spans="6:6">
      <c r="F123" s="3"/>
    </row>
    <row r="124" spans="6:6">
      <c r="F124" s="3"/>
    </row>
    <row r="125" spans="6:6">
      <c r="F125" s="3"/>
    </row>
    <row r="126" spans="6:6">
      <c r="F126" s="3"/>
    </row>
    <row r="127" spans="6:6">
      <c r="F127" s="3"/>
    </row>
    <row r="128" spans="6:6">
      <c r="F128" s="3"/>
    </row>
    <row r="129" spans="6:6">
      <c r="F129" s="2"/>
    </row>
    <row r="130" spans="6:6">
      <c r="F130" s="2"/>
    </row>
    <row r="131" spans="6:6">
      <c r="F131" s="2"/>
    </row>
    <row r="132" spans="6:6">
      <c r="F132" s="2"/>
    </row>
    <row r="133" spans="6:6">
      <c r="F133" s="2"/>
    </row>
    <row r="134" spans="6:6">
      <c r="F134" s="2"/>
    </row>
    <row r="135" spans="6:6">
      <c r="F135" s="2"/>
    </row>
    <row r="136" spans="6:6">
      <c r="F136" s="2"/>
    </row>
    <row r="137" spans="6:6">
      <c r="F137" s="2"/>
    </row>
    <row r="138" spans="6:6">
      <c r="F138" s="2"/>
    </row>
    <row r="139" spans="6:6">
      <c r="F139" s="2"/>
    </row>
    <row r="140" spans="6:6">
      <c r="F140" s="2"/>
    </row>
    <row r="141" spans="6:6">
      <c r="F141" s="2"/>
    </row>
    <row r="142" spans="6:6">
      <c r="F142" s="2"/>
    </row>
    <row r="143" spans="6:6">
      <c r="F143" s="2"/>
    </row>
    <row r="144" spans="6:6">
      <c r="F144" s="2"/>
    </row>
    <row r="145" spans="6:6">
      <c r="F145" s="2"/>
    </row>
    <row r="146" spans="6:6">
      <c r="F146" s="2"/>
    </row>
    <row r="147" spans="6:6">
      <c r="F147" s="2"/>
    </row>
    <row r="148" spans="6:6">
      <c r="F148" s="2"/>
    </row>
    <row r="149" spans="6:6">
      <c r="F149" s="2"/>
    </row>
    <row r="150" spans="6:6">
      <c r="F150" s="2"/>
    </row>
    <row r="151" spans="6:6">
      <c r="F151" s="2"/>
    </row>
    <row r="152" spans="6:6">
      <c r="F152" s="2"/>
    </row>
    <row r="153" spans="6:6">
      <c r="F153" s="2"/>
    </row>
    <row r="154" spans="6:6">
      <c r="F154" s="2"/>
    </row>
    <row r="155" spans="6:6">
      <c r="F155" s="2"/>
    </row>
    <row r="156" spans="6:6">
      <c r="F156" s="2"/>
    </row>
    <row r="157" spans="6:6">
      <c r="F157" s="2"/>
    </row>
    <row r="158" spans="6:6">
      <c r="F158" s="2"/>
    </row>
    <row r="159" spans="6:6">
      <c r="F159" s="2"/>
    </row>
    <row r="160" spans="6:6">
      <c r="F160" s="2"/>
    </row>
    <row r="161" spans="6:6">
      <c r="F161" s="2"/>
    </row>
    <row r="162" spans="6:6">
      <c r="F162" s="2"/>
    </row>
    <row r="163" spans="6:6">
      <c r="F163" s="2"/>
    </row>
    <row r="164" spans="6:6">
      <c r="F164" s="2"/>
    </row>
    <row r="165" spans="6:6">
      <c r="F165" s="2"/>
    </row>
    <row r="166" spans="6:6">
      <c r="F166" s="2"/>
    </row>
    <row r="167" spans="6:6">
      <c r="F167" s="2"/>
    </row>
    <row r="168" spans="6:6">
      <c r="F168" s="2"/>
    </row>
    <row r="169" spans="6:6">
      <c r="F169" s="2"/>
    </row>
    <row r="170" spans="6:6">
      <c r="F170" s="2"/>
    </row>
    <row r="171" spans="6:6">
      <c r="F171" s="2"/>
    </row>
    <row r="172" spans="6:6">
      <c r="F172" s="2"/>
    </row>
    <row r="173" spans="6:6">
      <c r="F173" s="2"/>
    </row>
    <row r="174" spans="6:6">
      <c r="F174" s="2"/>
    </row>
    <row r="175" spans="6:6">
      <c r="F175" s="2"/>
    </row>
    <row r="176" spans="6:6">
      <c r="F176" s="2"/>
    </row>
    <row r="177" spans="6:6">
      <c r="F177" s="2"/>
    </row>
    <row r="178" spans="6:6">
      <c r="F178" s="2"/>
    </row>
    <row r="179" spans="6:6">
      <c r="F179" s="2"/>
    </row>
    <row r="180" spans="6:6">
      <c r="F180" s="2"/>
    </row>
    <row r="181" spans="6:6">
      <c r="F181" s="2"/>
    </row>
    <row r="182" spans="6:6">
      <c r="F182" s="2"/>
    </row>
    <row r="183" spans="6:6">
      <c r="F183" s="2"/>
    </row>
    <row r="184" spans="6:6">
      <c r="F184" s="2"/>
    </row>
    <row r="185" spans="6:6">
      <c r="F185" s="2"/>
    </row>
    <row r="186" spans="6:6">
      <c r="F186" s="2"/>
    </row>
    <row r="187" spans="6:6">
      <c r="F187" s="2"/>
    </row>
    <row r="188" spans="6:6">
      <c r="F188" s="2"/>
    </row>
    <row r="189" spans="6:6">
      <c r="F189" s="2"/>
    </row>
    <row r="190" spans="6:6">
      <c r="F190" s="2"/>
    </row>
    <row r="191" spans="6:6">
      <c r="F191" s="2"/>
    </row>
    <row r="192" spans="6:6">
      <c r="F192" s="2"/>
    </row>
    <row r="193" spans="6:6">
      <c r="F193" s="2"/>
    </row>
    <row r="194" spans="6:6">
      <c r="F194" s="2"/>
    </row>
    <row r="195" spans="6:6">
      <c r="F195" s="2"/>
    </row>
    <row r="196" spans="6:6">
      <c r="F196" s="2"/>
    </row>
    <row r="197" spans="6:6">
      <c r="F197" s="2"/>
    </row>
    <row r="198" spans="6:6">
      <c r="F198" s="2"/>
    </row>
    <row r="199" spans="6:6">
      <c r="F199" s="2"/>
    </row>
    <row r="200" spans="6:6">
      <c r="F200" s="2"/>
    </row>
    <row r="201" spans="6:6">
      <c r="F201" s="2"/>
    </row>
    <row r="202" spans="6:6">
      <c r="F202" s="2"/>
    </row>
    <row r="203" spans="6:6">
      <c r="F203" s="2"/>
    </row>
    <row r="204" spans="6:6">
      <c r="F204" s="2"/>
    </row>
    <row r="205" spans="6:6">
      <c r="F205" s="2"/>
    </row>
    <row r="206" spans="6:6">
      <c r="F206" s="2"/>
    </row>
    <row r="207" spans="6:6">
      <c r="F207" s="2"/>
    </row>
  </sheetData>
  <mergeCells count="1">
    <mergeCell ref="E2:K2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3:L43"/>
  <sheetViews>
    <sheetView showGridLines="0" topLeftCell="A8" zoomScale="60" zoomScaleNormal="60" workbookViewId="0">
      <selection activeCell="F11" sqref="F11"/>
    </sheetView>
  </sheetViews>
  <sheetFormatPr defaultColWidth="9.140625" defaultRowHeight="13.9"/>
  <cols>
    <col min="1" max="1" width="9.140625" style="146"/>
    <col min="2" max="2" width="66.140625" style="146" customWidth="1"/>
    <col min="3" max="3" width="8" style="146" customWidth="1"/>
    <col min="4" max="4" width="36.7109375" style="146" bestFit="1" customWidth="1"/>
    <col min="5" max="5" width="5" style="146" customWidth="1"/>
    <col min="6" max="6" width="14.42578125" style="149" customWidth="1"/>
    <col min="7" max="7" width="9.140625" style="146"/>
    <col min="8" max="8" width="14" style="146" customWidth="1"/>
    <col min="9" max="9" width="9.140625" style="146"/>
    <col min="10" max="10" width="14.42578125" style="146" customWidth="1"/>
    <col min="11" max="11" width="9.140625" style="146"/>
    <col min="12" max="12" width="14.7109375" style="146" customWidth="1"/>
    <col min="13" max="16384" width="9.140625" style="146"/>
  </cols>
  <sheetData>
    <row r="3" spans="2:12" ht="25.5" customHeight="1">
      <c r="B3" s="145" t="s">
        <v>70</v>
      </c>
      <c r="F3" s="147">
        <v>2015</v>
      </c>
      <c r="G3" s="148"/>
      <c r="H3" s="147">
        <v>2016</v>
      </c>
      <c r="I3" s="148"/>
      <c r="J3" s="147">
        <v>2017</v>
      </c>
      <c r="K3" s="148"/>
      <c r="L3" s="147">
        <v>2018</v>
      </c>
    </row>
    <row r="4" spans="2:12" s="149" customFormat="1" ht="24" customHeight="1">
      <c r="B4" s="146"/>
      <c r="D4" s="150" t="s">
        <v>71</v>
      </c>
      <c r="E4" s="146"/>
    </row>
    <row r="5" spans="2:12" ht="24.95" customHeight="1">
      <c r="D5" s="151"/>
      <c r="E5" s="151"/>
    </row>
    <row r="6" spans="2:12" ht="24.95" customHeight="1">
      <c r="B6" s="152" t="s">
        <v>72</v>
      </c>
      <c r="D6" s="153" t="s">
        <v>45</v>
      </c>
      <c r="E6" s="151"/>
      <c r="F6" s="154" t="e">
        <f>#REF!</f>
        <v>#REF!</v>
      </c>
      <c r="H6" s="155"/>
      <c r="J6" s="155"/>
      <c r="L6" s="155"/>
    </row>
    <row r="7" spans="2:12" ht="24.95" customHeight="1">
      <c r="B7" s="152"/>
      <c r="D7" s="151"/>
      <c r="E7" s="151"/>
    </row>
    <row r="8" spans="2:12" ht="24.95" customHeight="1">
      <c r="B8" s="152" t="s">
        <v>73</v>
      </c>
      <c r="D8" s="153" t="s">
        <v>74</v>
      </c>
      <c r="E8" s="151"/>
      <c r="F8" s="156" t="e">
        <f>#REF!</f>
        <v>#REF!</v>
      </c>
      <c r="H8" s="155"/>
      <c r="J8" s="155"/>
      <c r="L8" s="155"/>
    </row>
    <row r="9" spans="2:12" ht="24.95" customHeight="1">
      <c r="B9" s="152"/>
      <c r="D9" s="151"/>
      <c r="E9" s="151"/>
    </row>
    <row r="10" spans="2:12" ht="24.95" customHeight="1">
      <c r="B10" s="152" t="s">
        <v>75</v>
      </c>
      <c r="D10" s="153" t="s">
        <v>76</v>
      </c>
      <c r="E10" s="151"/>
      <c r="F10" s="156" t="e">
        <f>#REF!</f>
        <v>#REF!</v>
      </c>
      <c r="H10" s="155"/>
      <c r="J10" s="155"/>
      <c r="L10" s="155"/>
    </row>
    <row r="11" spans="2:12" ht="24.95" customHeight="1">
      <c r="B11" s="152"/>
    </row>
    <row r="12" spans="2:12" ht="24.95" customHeight="1">
      <c r="B12" s="152" t="s">
        <v>77</v>
      </c>
      <c r="D12" s="153" t="s">
        <v>78</v>
      </c>
      <c r="E12" s="151"/>
      <c r="F12" s="154" t="e">
        <f>#REF!/'Balance-Sheet-%CommSize'!G24</f>
        <v>#REF!</v>
      </c>
      <c r="H12" s="155"/>
      <c r="J12" s="155"/>
      <c r="L12" s="155"/>
    </row>
    <row r="13" spans="2:12" ht="24.95" customHeight="1">
      <c r="B13" s="157"/>
    </row>
    <row r="14" spans="2:12" ht="24.95" customHeight="1">
      <c r="B14" s="157" t="s">
        <v>79</v>
      </c>
      <c r="D14" s="153" t="s">
        <v>80</v>
      </c>
      <c r="E14" s="151"/>
      <c r="F14" s="154" t="e">
        <f>#REF!/'Balance-Sheet-%CommSize'!G42</f>
        <v>#REF!</v>
      </c>
      <c r="H14" s="155"/>
      <c r="J14" s="155"/>
      <c r="L14" s="155"/>
    </row>
    <row r="17" spans="2:12" s="149" customFormat="1" ht="24" customHeight="1">
      <c r="B17" s="146"/>
      <c r="D17" s="150" t="s">
        <v>81</v>
      </c>
      <c r="E17" s="146"/>
    </row>
    <row r="19" spans="2:12" ht="24.95" customHeight="1">
      <c r="B19" s="152" t="s">
        <v>82</v>
      </c>
      <c r="D19" s="153" t="s">
        <v>83</v>
      </c>
      <c r="E19" s="151"/>
      <c r="F19" s="158">
        <f>'Balance-Sheet-%CommSize'!G13/'Balance-Sheet-%CommSize'!G32</f>
        <v>2.08</v>
      </c>
      <c r="H19" s="155"/>
      <c r="J19" s="155"/>
      <c r="L19" s="155"/>
    </row>
    <row r="20" spans="2:12" ht="24.95" customHeight="1">
      <c r="B20" s="152"/>
      <c r="D20" s="151"/>
      <c r="E20" s="151"/>
    </row>
    <row r="21" spans="2:12" ht="24.95" customHeight="1">
      <c r="B21" s="159" t="s">
        <v>84</v>
      </c>
      <c r="D21" s="153" t="s">
        <v>85</v>
      </c>
      <c r="E21" s="151"/>
      <c r="F21" s="158">
        <f>('Balance-Sheet-%CommSize'!G13-'Balance-Sheet-%CommSize'!G11)/'Balance-Sheet-%CommSize'!G32</f>
        <v>1.92</v>
      </c>
      <c r="H21" s="155"/>
      <c r="J21" s="155"/>
      <c r="L21" s="155"/>
    </row>
    <row r="22" spans="2:12" ht="24.95" customHeight="1">
      <c r="B22" s="152"/>
      <c r="D22" s="151"/>
      <c r="E22" s="151"/>
    </row>
    <row r="23" spans="2:12" ht="24.95" customHeight="1">
      <c r="B23" s="152" t="s">
        <v>86</v>
      </c>
      <c r="D23" s="153" t="s">
        <v>87</v>
      </c>
      <c r="E23" s="151"/>
      <c r="F23" s="160">
        <f>'Balance-Sheet-%CommSize'!G13-'Balance-Sheet-%CommSize'!G32</f>
        <v>13500</v>
      </c>
      <c r="H23" s="155"/>
      <c r="J23" s="155"/>
      <c r="L23" s="155"/>
    </row>
    <row r="24" spans="2:12" ht="24.95" customHeight="1">
      <c r="B24" s="152"/>
    </row>
    <row r="25" spans="2:12" ht="24.95" customHeight="1">
      <c r="B25" s="152"/>
      <c r="D25" s="153"/>
      <c r="E25" s="151"/>
      <c r="F25" s="161"/>
      <c r="H25" s="155"/>
      <c r="J25" s="155"/>
      <c r="L25" s="155"/>
    </row>
    <row r="28" spans="2:12" s="149" customFormat="1" ht="24" customHeight="1">
      <c r="B28" s="146"/>
      <c r="D28" s="150" t="s">
        <v>88</v>
      </c>
      <c r="E28" s="146"/>
    </row>
    <row r="30" spans="2:12" ht="43.5" customHeight="1">
      <c r="B30" s="159" t="s">
        <v>89</v>
      </c>
      <c r="D30" s="153" t="s">
        <v>90</v>
      </c>
      <c r="E30" s="151"/>
      <c r="F30" s="154" t="e">
        <f>#REF!/#REF!</f>
        <v>#REF!</v>
      </c>
      <c r="H30" s="155"/>
      <c r="J30" s="155"/>
      <c r="L30" s="155"/>
    </row>
    <row r="31" spans="2:12" ht="24.95" customHeight="1">
      <c r="B31" s="152"/>
      <c r="D31" s="151"/>
      <c r="E31" s="151"/>
    </row>
    <row r="32" spans="2:12" ht="24.95" customHeight="1">
      <c r="B32" s="152" t="s">
        <v>91</v>
      </c>
      <c r="D32" s="153" t="s">
        <v>92</v>
      </c>
      <c r="E32" s="151"/>
      <c r="F32" s="161"/>
      <c r="H32" s="155"/>
      <c r="J32" s="155"/>
      <c r="L32" s="155"/>
    </row>
    <row r="33" spans="1:12" ht="24.95" customHeight="1">
      <c r="B33" s="152"/>
      <c r="D33" s="151"/>
      <c r="E33" s="151"/>
    </row>
    <row r="34" spans="1:12" ht="24.95" customHeight="1">
      <c r="B34" s="152" t="s">
        <v>93</v>
      </c>
      <c r="D34" s="153" t="s">
        <v>94</v>
      </c>
      <c r="E34" s="151"/>
      <c r="F34" s="162" t="e">
        <f>'Balance-Sheet-%CommSize'!G10/(#REF!/360)</f>
        <v>#REF!</v>
      </c>
      <c r="H34" s="155"/>
      <c r="J34" s="155"/>
      <c r="L34" s="155"/>
    </row>
    <row r="35" spans="1:12" ht="24.95" customHeight="1">
      <c r="B35" s="152"/>
    </row>
    <row r="36" spans="1:12" ht="24.95" customHeight="1">
      <c r="B36" s="152" t="s">
        <v>95</v>
      </c>
      <c r="D36" s="153" t="s">
        <v>96</v>
      </c>
      <c r="E36" s="151"/>
      <c r="F36" s="162" t="e">
        <f>'Balance-Sheet-%CommSize'!G30/(#REF!/360)</f>
        <v>#REF!</v>
      </c>
      <c r="H36" s="155"/>
      <c r="J36" s="155"/>
      <c r="L36" s="155"/>
    </row>
    <row r="37" spans="1:12" ht="24.95" customHeight="1">
      <c r="B37" s="157"/>
    </row>
    <row r="38" spans="1:12" ht="24.95" customHeight="1">
      <c r="B38" s="157" t="s">
        <v>97</v>
      </c>
      <c r="D38" s="153" t="s">
        <v>98</v>
      </c>
      <c r="E38" s="151"/>
      <c r="F38" s="163" t="e">
        <f>#REF!/'Balance-Sheet-%CommSize'!G20</f>
        <v>#REF!</v>
      </c>
      <c r="H38" s="155"/>
      <c r="J38" s="155"/>
      <c r="L38" s="155"/>
    </row>
    <row r="40" spans="1:12" ht="24.95" customHeight="1">
      <c r="B40" s="157" t="s">
        <v>99</v>
      </c>
      <c r="D40" s="153" t="s">
        <v>100</v>
      </c>
      <c r="E40" s="151"/>
      <c r="F40" s="162" t="e">
        <f>#REF!/'Balance-Sheet-%CommSize'!G24</f>
        <v>#REF!</v>
      </c>
      <c r="H40" s="155"/>
      <c r="J40" s="155"/>
      <c r="L40" s="155"/>
    </row>
    <row r="43" spans="1:12" ht="24.95" customHeight="1">
      <c r="A43" s="146" t="s">
        <v>101</v>
      </c>
      <c r="B43" s="157" t="s">
        <v>99</v>
      </c>
      <c r="D43" s="153" t="s">
        <v>102</v>
      </c>
      <c r="E43" s="151"/>
      <c r="F43" s="162" t="e">
        <f>#REF!/'Balance-Sheet-%CommSize'!G27</f>
        <v>#REF!</v>
      </c>
      <c r="H43" s="155"/>
      <c r="J43" s="155"/>
      <c r="L43" s="155"/>
    </row>
  </sheetData>
  <pageMargins left="0.7" right="0.7" top="0.75" bottom="0.75" header="0.3" footer="0.3"/>
  <pageSetup paperSize="9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L50"/>
  <sheetViews>
    <sheetView showGridLines="0" topLeftCell="A32" zoomScaleNormal="100" workbookViewId="0">
      <selection activeCell="D15" sqref="D15"/>
    </sheetView>
  </sheetViews>
  <sheetFormatPr defaultColWidth="8.85546875" defaultRowHeight="13.15"/>
  <cols>
    <col min="1" max="1" width="10" style="87" customWidth="1"/>
    <col min="2" max="2" width="20.7109375" style="87" bestFit="1" customWidth="1"/>
    <col min="3" max="3" width="15.7109375" style="87" customWidth="1"/>
    <col min="4" max="4" width="6" style="87" customWidth="1"/>
    <col min="5" max="5" width="12.7109375" style="87" bestFit="1" customWidth="1"/>
    <col min="6" max="6" width="15.85546875" style="87" bestFit="1" customWidth="1"/>
    <col min="7" max="7" width="12" style="87" customWidth="1"/>
    <col min="8" max="8" width="3.140625" style="87" customWidth="1"/>
    <col min="9" max="9" width="12.7109375" style="87" bestFit="1" customWidth="1"/>
    <col min="10" max="10" width="15.85546875" style="87" bestFit="1" customWidth="1"/>
    <col min="11" max="11" width="12" style="87" customWidth="1"/>
    <col min="12" max="250" width="8.85546875" style="87"/>
    <col min="251" max="251" width="2" style="87" customWidth="1"/>
    <col min="252" max="252" width="4.140625" style="87" customWidth="1"/>
    <col min="253" max="253" width="17" style="87" customWidth="1"/>
    <col min="254" max="254" width="10.140625" style="87" customWidth="1"/>
    <col min="255" max="255" width="8.140625" style="87" customWidth="1"/>
    <col min="256" max="256" width="3.140625" style="87" customWidth="1"/>
    <col min="257" max="257" width="9.140625" style="87" customWidth="1"/>
    <col min="258" max="258" width="8.42578125" style="87" customWidth="1"/>
    <col min="259" max="259" width="4" style="87" customWidth="1"/>
    <col min="260" max="260" width="3.42578125" style="87" customWidth="1"/>
    <col min="261" max="261" width="6.140625" style="87" customWidth="1"/>
    <col min="262" max="262" width="19" style="87" customWidth="1"/>
    <col min="263" max="506" width="8.85546875" style="87"/>
    <col min="507" max="507" width="2" style="87" customWidth="1"/>
    <col min="508" max="508" width="4.140625" style="87" customWidth="1"/>
    <col min="509" max="509" width="17" style="87" customWidth="1"/>
    <col min="510" max="510" width="10.140625" style="87" customWidth="1"/>
    <col min="511" max="511" width="8.140625" style="87" customWidth="1"/>
    <col min="512" max="512" width="3.140625" style="87" customWidth="1"/>
    <col min="513" max="513" width="9.140625" style="87" customWidth="1"/>
    <col min="514" max="514" width="8.42578125" style="87" customWidth="1"/>
    <col min="515" max="515" width="4" style="87" customWidth="1"/>
    <col min="516" max="516" width="3.42578125" style="87" customWidth="1"/>
    <col min="517" max="517" width="6.140625" style="87" customWidth="1"/>
    <col min="518" max="518" width="19" style="87" customWidth="1"/>
    <col min="519" max="762" width="8.85546875" style="87"/>
    <col min="763" max="763" width="2" style="87" customWidth="1"/>
    <col min="764" max="764" width="4.140625" style="87" customWidth="1"/>
    <col min="765" max="765" width="17" style="87" customWidth="1"/>
    <col min="766" max="766" width="10.140625" style="87" customWidth="1"/>
    <col min="767" max="767" width="8.140625" style="87" customWidth="1"/>
    <col min="768" max="768" width="3.140625" style="87" customWidth="1"/>
    <col min="769" max="769" width="9.140625" style="87" customWidth="1"/>
    <col min="770" max="770" width="8.42578125" style="87" customWidth="1"/>
    <col min="771" max="771" width="4" style="87" customWidth="1"/>
    <col min="772" max="772" width="3.42578125" style="87" customWidth="1"/>
    <col min="773" max="773" width="6.140625" style="87" customWidth="1"/>
    <col min="774" max="774" width="19" style="87" customWidth="1"/>
    <col min="775" max="1018" width="8.85546875" style="87"/>
    <col min="1019" max="1019" width="2" style="87" customWidth="1"/>
    <col min="1020" max="1020" width="4.140625" style="87" customWidth="1"/>
    <col min="1021" max="1021" width="17" style="87" customWidth="1"/>
    <col min="1022" max="1022" width="10.140625" style="87" customWidth="1"/>
    <col min="1023" max="1023" width="8.140625" style="87" customWidth="1"/>
    <col min="1024" max="1024" width="3.140625" style="87" customWidth="1"/>
    <col min="1025" max="1025" width="9.140625" style="87" customWidth="1"/>
    <col min="1026" max="1026" width="8.42578125" style="87" customWidth="1"/>
    <col min="1027" max="1027" width="4" style="87" customWidth="1"/>
    <col min="1028" max="1028" width="3.42578125" style="87" customWidth="1"/>
    <col min="1029" max="1029" width="6.140625" style="87" customWidth="1"/>
    <col min="1030" max="1030" width="19" style="87" customWidth="1"/>
    <col min="1031" max="1274" width="8.85546875" style="87"/>
    <col min="1275" max="1275" width="2" style="87" customWidth="1"/>
    <col min="1276" max="1276" width="4.140625" style="87" customWidth="1"/>
    <col min="1277" max="1277" width="17" style="87" customWidth="1"/>
    <col min="1278" max="1278" width="10.140625" style="87" customWidth="1"/>
    <col min="1279" max="1279" width="8.140625" style="87" customWidth="1"/>
    <col min="1280" max="1280" width="3.140625" style="87" customWidth="1"/>
    <col min="1281" max="1281" width="9.140625" style="87" customWidth="1"/>
    <col min="1282" max="1282" width="8.42578125" style="87" customWidth="1"/>
    <col min="1283" max="1283" width="4" style="87" customWidth="1"/>
    <col min="1284" max="1284" width="3.42578125" style="87" customWidth="1"/>
    <col min="1285" max="1285" width="6.140625" style="87" customWidth="1"/>
    <col min="1286" max="1286" width="19" style="87" customWidth="1"/>
    <col min="1287" max="1530" width="8.85546875" style="87"/>
    <col min="1531" max="1531" width="2" style="87" customWidth="1"/>
    <col min="1532" max="1532" width="4.140625" style="87" customWidth="1"/>
    <col min="1533" max="1533" width="17" style="87" customWidth="1"/>
    <col min="1534" max="1534" width="10.140625" style="87" customWidth="1"/>
    <col min="1535" max="1535" width="8.140625" style="87" customWidth="1"/>
    <col min="1536" max="1536" width="3.140625" style="87" customWidth="1"/>
    <col min="1537" max="1537" width="9.140625" style="87" customWidth="1"/>
    <col min="1538" max="1538" width="8.42578125" style="87" customWidth="1"/>
    <col min="1539" max="1539" width="4" style="87" customWidth="1"/>
    <col min="1540" max="1540" width="3.42578125" style="87" customWidth="1"/>
    <col min="1541" max="1541" width="6.140625" style="87" customWidth="1"/>
    <col min="1542" max="1542" width="19" style="87" customWidth="1"/>
    <col min="1543" max="1786" width="8.85546875" style="87"/>
    <col min="1787" max="1787" width="2" style="87" customWidth="1"/>
    <col min="1788" max="1788" width="4.140625" style="87" customWidth="1"/>
    <col min="1789" max="1789" width="17" style="87" customWidth="1"/>
    <col min="1790" max="1790" width="10.140625" style="87" customWidth="1"/>
    <col min="1791" max="1791" width="8.140625" style="87" customWidth="1"/>
    <col min="1792" max="1792" width="3.140625" style="87" customWidth="1"/>
    <col min="1793" max="1793" width="9.140625" style="87" customWidth="1"/>
    <col min="1794" max="1794" width="8.42578125" style="87" customWidth="1"/>
    <col min="1795" max="1795" width="4" style="87" customWidth="1"/>
    <col min="1796" max="1796" width="3.42578125" style="87" customWidth="1"/>
    <col min="1797" max="1797" width="6.140625" style="87" customWidth="1"/>
    <col min="1798" max="1798" width="19" style="87" customWidth="1"/>
    <col min="1799" max="2042" width="8.85546875" style="87"/>
    <col min="2043" max="2043" width="2" style="87" customWidth="1"/>
    <col min="2044" max="2044" width="4.140625" style="87" customWidth="1"/>
    <col min="2045" max="2045" width="17" style="87" customWidth="1"/>
    <col min="2046" max="2046" width="10.140625" style="87" customWidth="1"/>
    <col min="2047" max="2047" width="8.140625" style="87" customWidth="1"/>
    <col min="2048" max="2048" width="3.140625" style="87" customWidth="1"/>
    <col min="2049" max="2049" width="9.140625" style="87" customWidth="1"/>
    <col min="2050" max="2050" width="8.42578125" style="87" customWidth="1"/>
    <col min="2051" max="2051" width="4" style="87" customWidth="1"/>
    <col min="2052" max="2052" width="3.42578125" style="87" customWidth="1"/>
    <col min="2053" max="2053" width="6.140625" style="87" customWidth="1"/>
    <col min="2054" max="2054" width="19" style="87" customWidth="1"/>
    <col min="2055" max="2298" width="8.85546875" style="87"/>
    <col min="2299" max="2299" width="2" style="87" customWidth="1"/>
    <col min="2300" max="2300" width="4.140625" style="87" customWidth="1"/>
    <col min="2301" max="2301" width="17" style="87" customWidth="1"/>
    <col min="2302" max="2302" width="10.140625" style="87" customWidth="1"/>
    <col min="2303" max="2303" width="8.140625" style="87" customWidth="1"/>
    <col min="2304" max="2304" width="3.140625" style="87" customWidth="1"/>
    <col min="2305" max="2305" width="9.140625" style="87" customWidth="1"/>
    <col min="2306" max="2306" width="8.42578125" style="87" customWidth="1"/>
    <col min="2307" max="2307" width="4" style="87" customWidth="1"/>
    <col min="2308" max="2308" width="3.42578125" style="87" customWidth="1"/>
    <col min="2309" max="2309" width="6.140625" style="87" customWidth="1"/>
    <col min="2310" max="2310" width="19" style="87" customWidth="1"/>
    <col min="2311" max="2554" width="8.85546875" style="87"/>
    <col min="2555" max="2555" width="2" style="87" customWidth="1"/>
    <col min="2556" max="2556" width="4.140625" style="87" customWidth="1"/>
    <col min="2557" max="2557" width="17" style="87" customWidth="1"/>
    <col min="2558" max="2558" width="10.140625" style="87" customWidth="1"/>
    <col min="2559" max="2559" width="8.140625" style="87" customWidth="1"/>
    <col min="2560" max="2560" width="3.140625" style="87" customWidth="1"/>
    <col min="2561" max="2561" width="9.140625" style="87" customWidth="1"/>
    <col min="2562" max="2562" width="8.42578125" style="87" customWidth="1"/>
    <col min="2563" max="2563" width="4" style="87" customWidth="1"/>
    <col min="2564" max="2564" width="3.42578125" style="87" customWidth="1"/>
    <col min="2565" max="2565" width="6.140625" style="87" customWidth="1"/>
    <col min="2566" max="2566" width="19" style="87" customWidth="1"/>
    <col min="2567" max="2810" width="8.85546875" style="87"/>
    <col min="2811" max="2811" width="2" style="87" customWidth="1"/>
    <col min="2812" max="2812" width="4.140625" style="87" customWidth="1"/>
    <col min="2813" max="2813" width="17" style="87" customWidth="1"/>
    <col min="2814" max="2814" width="10.140625" style="87" customWidth="1"/>
    <col min="2815" max="2815" width="8.140625" style="87" customWidth="1"/>
    <col min="2816" max="2816" width="3.140625" style="87" customWidth="1"/>
    <col min="2817" max="2817" width="9.140625" style="87" customWidth="1"/>
    <col min="2818" max="2818" width="8.42578125" style="87" customWidth="1"/>
    <col min="2819" max="2819" width="4" style="87" customWidth="1"/>
    <col min="2820" max="2820" width="3.42578125" style="87" customWidth="1"/>
    <col min="2821" max="2821" width="6.140625" style="87" customWidth="1"/>
    <col min="2822" max="2822" width="19" style="87" customWidth="1"/>
    <col min="2823" max="3066" width="8.85546875" style="87"/>
    <col min="3067" max="3067" width="2" style="87" customWidth="1"/>
    <col min="3068" max="3068" width="4.140625" style="87" customWidth="1"/>
    <col min="3069" max="3069" width="17" style="87" customWidth="1"/>
    <col min="3070" max="3070" width="10.140625" style="87" customWidth="1"/>
    <col min="3071" max="3071" width="8.140625" style="87" customWidth="1"/>
    <col min="3072" max="3072" width="3.140625" style="87" customWidth="1"/>
    <col min="3073" max="3073" width="9.140625" style="87" customWidth="1"/>
    <col min="3074" max="3074" width="8.42578125" style="87" customWidth="1"/>
    <col min="3075" max="3075" width="4" style="87" customWidth="1"/>
    <col min="3076" max="3076" width="3.42578125" style="87" customWidth="1"/>
    <col min="3077" max="3077" width="6.140625" style="87" customWidth="1"/>
    <col min="3078" max="3078" width="19" style="87" customWidth="1"/>
    <col min="3079" max="3322" width="8.85546875" style="87"/>
    <col min="3323" max="3323" width="2" style="87" customWidth="1"/>
    <col min="3324" max="3324" width="4.140625" style="87" customWidth="1"/>
    <col min="3325" max="3325" width="17" style="87" customWidth="1"/>
    <col min="3326" max="3326" width="10.140625" style="87" customWidth="1"/>
    <col min="3327" max="3327" width="8.140625" style="87" customWidth="1"/>
    <col min="3328" max="3328" width="3.140625" style="87" customWidth="1"/>
    <col min="3329" max="3329" width="9.140625" style="87" customWidth="1"/>
    <col min="3330" max="3330" width="8.42578125" style="87" customWidth="1"/>
    <col min="3331" max="3331" width="4" style="87" customWidth="1"/>
    <col min="3332" max="3332" width="3.42578125" style="87" customWidth="1"/>
    <col min="3333" max="3333" width="6.140625" style="87" customWidth="1"/>
    <col min="3334" max="3334" width="19" style="87" customWidth="1"/>
    <col min="3335" max="3578" width="8.85546875" style="87"/>
    <col min="3579" max="3579" width="2" style="87" customWidth="1"/>
    <col min="3580" max="3580" width="4.140625" style="87" customWidth="1"/>
    <col min="3581" max="3581" width="17" style="87" customWidth="1"/>
    <col min="3582" max="3582" width="10.140625" style="87" customWidth="1"/>
    <col min="3583" max="3583" width="8.140625" style="87" customWidth="1"/>
    <col min="3584" max="3584" width="3.140625" style="87" customWidth="1"/>
    <col min="3585" max="3585" width="9.140625" style="87" customWidth="1"/>
    <col min="3586" max="3586" width="8.42578125" style="87" customWidth="1"/>
    <col min="3587" max="3587" width="4" style="87" customWidth="1"/>
    <col min="3588" max="3588" width="3.42578125" style="87" customWidth="1"/>
    <col min="3589" max="3589" width="6.140625" style="87" customWidth="1"/>
    <col min="3590" max="3590" width="19" style="87" customWidth="1"/>
    <col min="3591" max="3834" width="8.85546875" style="87"/>
    <col min="3835" max="3835" width="2" style="87" customWidth="1"/>
    <col min="3836" max="3836" width="4.140625" style="87" customWidth="1"/>
    <col min="3837" max="3837" width="17" style="87" customWidth="1"/>
    <col min="3838" max="3838" width="10.140625" style="87" customWidth="1"/>
    <col min="3839" max="3839" width="8.140625" style="87" customWidth="1"/>
    <col min="3840" max="3840" width="3.140625" style="87" customWidth="1"/>
    <col min="3841" max="3841" width="9.140625" style="87" customWidth="1"/>
    <col min="3842" max="3842" width="8.42578125" style="87" customWidth="1"/>
    <col min="3843" max="3843" width="4" style="87" customWidth="1"/>
    <col min="3844" max="3844" width="3.42578125" style="87" customWidth="1"/>
    <col min="3845" max="3845" width="6.140625" style="87" customWidth="1"/>
    <col min="3846" max="3846" width="19" style="87" customWidth="1"/>
    <col min="3847" max="4090" width="8.85546875" style="87"/>
    <col min="4091" max="4091" width="2" style="87" customWidth="1"/>
    <col min="4092" max="4092" width="4.140625" style="87" customWidth="1"/>
    <col min="4093" max="4093" width="17" style="87" customWidth="1"/>
    <col min="4094" max="4094" width="10.140625" style="87" customWidth="1"/>
    <col min="4095" max="4095" width="8.140625" style="87" customWidth="1"/>
    <col min="4096" max="4096" width="3.140625" style="87" customWidth="1"/>
    <col min="4097" max="4097" width="9.140625" style="87" customWidth="1"/>
    <col min="4098" max="4098" width="8.42578125" style="87" customWidth="1"/>
    <col min="4099" max="4099" width="4" style="87" customWidth="1"/>
    <col min="4100" max="4100" width="3.42578125" style="87" customWidth="1"/>
    <col min="4101" max="4101" width="6.140625" style="87" customWidth="1"/>
    <col min="4102" max="4102" width="19" style="87" customWidth="1"/>
    <col min="4103" max="4346" width="8.85546875" style="87"/>
    <col min="4347" max="4347" width="2" style="87" customWidth="1"/>
    <col min="4348" max="4348" width="4.140625" style="87" customWidth="1"/>
    <col min="4349" max="4349" width="17" style="87" customWidth="1"/>
    <col min="4350" max="4350" width="10.140625" style="87" customWidth="1"/>
    <col min="4351" max="4351" width="8.140625" style="87" customWidth="1"/>
    <col min="4352" max="4352" width="3.140625" style="87" customWidth="1"/>
    <col min="4353" max="4353" width="9.140625" style="87" customWidth="1"/>
    <col min="4354" max="4354" width="8.42578125" style="87" customWidth="1"/>
    <col min="4355" max="4355" width="4" style="87" customWidth="1"/>
    <col min="4356" max="4356" width="3.42578125" style="87" customWidth="1"/>
    <col min="4357" max="4357" width="6.140625" style="87" customWidth="1"/>
    <col min="4358" max="4358" width="19" style="87" customWidth="1"/>
    <col min="4359" max="4602" width="8.85546875" style="87"/>
    <col min="4603" max="4603" width="2" style="87" customWidth="1"/>
    <col min="4604" max="4604" width="4.140625" style="87" customWidth="1"/>
    <col min="4605" max="4605" width="17" style="87" customWidth="1"/>
    <col min="4606" max="4606" width="10.140625" style="87" customWidth="1"/>
    <col min="4607" max="4607" width="8.140625" style="87" customWidth="1"/>
    <col min="4608" max="4608" width="3.140625" style="87" customWidth="1"/>
    <col min="4609" max="4609" width="9.140625" style="87" customWidth="1"/>
    <col min="4610" max="4610" width="8.42578125" style="87" customWidth="1"/>
    <col min="4611" max="4611" width="4" style="87" customWidth="1"/>
    <col min="4612" max="4612" width="3.42578125" style="87" customWidth="1"/>
    <col min="4613" max="4613" width="6.140625" style="87" customWidth="1"/>
    <col min="4614" max="4614" width="19" style="87" customWidth="1"/>
    <col min="4615" max="4858" width="8.85546875" style="87"/>
    <col min="4859" max="4859" width="2" style="87" customWidth="1"/>
    <col min="4860" max="4860" width="4.140625" style="87" customWidth="1"/>
    <col min="4861" max="4861" width="17" style="87" customWidth="1"/>
    <col min="4862" max="4862" width="10.140625" style="87" customWidth="1"/>
    <col min="4863" max="4863" width="8.140625" style="87" customWidth="1"/>
    <col min="4864" max="4864" width="3.140625" style="87" customWidth="1"/>
    <col min="4865" max="4865" width="9.140625" style="87" customWidth="1"/>
    <col min="4866" max="4866" width="8.42578125" style="87" customWidth="1"/>
    <col min="4867" max="4867" width="4" style="87" customWidth="1"/>
    <col min="4868" max="4868" width="3.42578125" style="87" customWidth="1"/>
    <col min="4869" max="4869" width="6.140625" style="87" customWidth="1"/>
    <col min="4870" max="4870" width="19" style="87" customWidth="1"/>
    <col min="4871" max="5114" width="8.85546875" style="87"/>
    <col min="5115" max="5115" width="2" style="87" customWidth="1"/>
    <col min="5116" max="5116" width="4.140625" style="87" customWidth="1"/>
    <col min="5117" max="5117" width="17" style="87" customWidth="1"/>
    <col min="5118" max="5118" width="10.140625" style="87" customWidth="1"/>
    <col min="5119" max="5119" width="8.140625" style="87" customWidth="1"/>
    <col min="5120" max="5120" width="3.140625" style="87" customWidth="1"/>
    <col min="5121" max="5121" width="9.140625" style="87" customWidth="1"/>
    <col min="5122" max="5122" width="8.42578125" style="87" customWidth="1"/>
    <col min="5123" max="5123" width="4" style="87" customWidth="1"/>
    <col min="5124" max="5124" width="3.42578125" style="87" customWidth="1"/>
    <col min="5125" max="5125" width="6.140625" style="87" customWidth="1"/>
    <col min="5126" max="5126" width="19" style="87" customWidth="1"/>
    <col min="5127" max="5370" width="8.85546875" style="87"/>
    <col min="5371" max="5371" width="2" style="87" customWidth="1"/>
    <col min="5372" max="5372" width="4.140625" style="87" customWidth="1"/>
    <col min="5373" max="5373" width="17" style="87" customWidth="1"/>
    <col min="5374" max="5374" width="10.140625" style="87" customWidth="1"/>
    <col min="5375" max="5375" width="8.140625" style="87" customWidth="1"/>
    <col min="5376" max="5376" width="3.140625" style="87" customWidth="1"/>
    <col min="5377" max="5377" width="9.140625" style="87" customWidth="1"/>
    <col min="5378" max="5378" width="8.42578125" style="87" customWidth="1"/>
    <col min="5379" max="5379" width="4" style="87" customWidth="1"/>
    <col min="5380" max="5380" width="3.42578125" style="87" customWidth="1"/>
    <col min="5381" max="5381" width="6.140625" style="87" customWidth="1"/>
    <col min="5382" max="5382" width="19" style="87" customWidth="1"/>
    <col min="5383" max="5626" width="8.85546875" style="87"/>
    <col min="5627" max="5627" width="2" style="87" customWidth="1"/>
    <col min="5628" max="5628" width="4.140625" style="87" customWidth="1"/>
    <col min="5629" max="5629" width="17" style="87" customWidth="1"/>
    <col min="5630" max="5630" width="10.140625" style="87" customWidth="1"/>
    <col min="5631" max="5631" width="8.140625" style="87" customWidth="1"/>
    <col min="5632" max="5632" width="3.140625" style="87" customWidth="1"/>
    <col min="5633" max="5633" width="9.140625" style="87" customWidth="1"/>
    <col min="5634" max="5634" width="8.42578125" style="87" customWidth="1"/>
    <col min="5635" max="5635" width="4" style="87" customWidth="1"/>
    <col min="5636" max="5636" width="3.42578125" style="87" customWidth="1"/>
    <col min="5637" max="5637" width="6.140625" style="87" customWidth="1"/>
    <col min="5638" max="5638" width="19" style="87" customWidth="1"/>
    <col min="5639" max="5882" width="8.85546875" style="87"/>
    <col min="5883" max="5883" width="2" style="87" customWidth="1"/>
    <col min="5884" max="5884" width="4.140625" style="87" customWidth="1"/>
    <col min="5885" max="5885" width="17" style="87" customWidth="1"/>
    <col min="5886" max="5886" width="10.140625" style="87" customWidth="1"/>
    <col min="5887" max="5887" width="8.140625" style="87" customWidth="1"/>
    <col min="5888" max="5888" width="3.140625" style="87" customWidth="1"/>
    <col min="5889" max="5889" width="9.140625" style="87" customWidth="1"/>
    <col min="5890" max="5890" width="8.42578125" style="87" customWidth="1"/>
    <col min="5891" max="5891" width="4" style="87" customWidth="1"/>
    <col min="5892" max="5892" width="3.42578125" style="87" customWidth="1"/>
    <col min="5893" max="5893" width="6.140625" style="87" customWidth="1"/>
    <col min="5894" max="5894" width="19" style="87" customWidth="1"/>
    <col min="5895" max="6138" width="8.85546875" style="87"/>
    <col min="6139" max="6139" width="2" style="87" customWidth="1"/>
    <col min="6140" max="6140" width="4.140625" style="87" customWidth="1"/>
    <col min="6141" max="6141" width="17" style="87" customWidth="1"/>
    <col min="6142" max="6142" width="10.140625" style="87" customWidth="1"/>
    <col min="6143" max="6143" width="8.140625" style="87" customWidth="1"/>
    <col min="6144" max="6144" width="3.140625" style="87" customWidth="1"/>
    <col min="6145" max="6145" width="9.140625" style="87" customWidth="1"/>
    <col min="6146" max="6146" width="8.42578125" style="87" customWidth="1"/>
    <col min="6147" max="6147" width="4" style="87" customWidth="1"/>
    <col min="6148" max="6148" width="3.42578125" style="87" customWidth="1"/>
    <col min="6149" max="6149" width="6.140625" style="87" customWidth="1"/>
    <col min="6150" max="6150" width="19" style="87" customWidth="1"/>
    <col min="6151" max="6394" width="8.85546875" style="87"/>
    <col min="6395" max="6395" width="2" style="87" customWidth="1"/>
    <col min="6396" max="6396" width="4.140625" style="87" customWidth="1"/>
    <col min="6397" max="6397" width="17" style="87" customWidth="1"/>
    <col min="6398" max="6398" width="10.140625" style="87" customWidth="1"/>
    <col min="6399" max="6399" width="8.140625" style="87" customWidth="1"/>
    <col min="6400" max="6400" width="3.140625" style="87" customWidth="1"/>
    <col min="6401" max="6401" width="9.140625" style="87" customWidth="1"/>
    <col min="6402" max="6402" width="8.42578125" style="87" customWidth="1"/>
    <col min="6403" max="6403" width="4" style="87" customWidth="1"/>
    <col min="6404" max="6404" width="3.42578125" style="87" customWidth="1"/>
    <col min="6405" max="6405" width="6.140625" style="87" customWidth="1"/>
    <col min="6406" max="6406" width="19" style="87" customWidth="1"/>
    <col min="6407" max="6650" width="8.85546875" style="87"/>
    <col min="6651" max="6651" width="2" style="87" customWidth="1"/>
    <col min="6652" max="6652" width="4.140625" style="87" customWidth="1"/>
    <col min="6653" max="6653" width="17" style="87" customWidth="1"/>
    <col min="6654" max="6654" width="10.140625" style="87" customWidth="1"/>
    <col min="6655" max="6655" width="8.140625" style="87" customWidth="1"/>
    <col min="6656" max="6656" width="3.140625" style="87" customWidth="1"/>
    <col min="6657" max="6657" width="9.140625" style="87" customWidth="1"/>
    <col min="6658" max="6658" width="8.42578125" style="87" customWidth="1"/>
    <col min="6659" max="6659" width="4" style="87" customWidth="1"/>
    <col min="6660" max="6660" width="3.42578125" style="87" customWidth="1"/>
    <col min="6661" max="6661" width="6.140625" style="87" customWidth="1"/>
    <col min="6662" max="6662" width="19" style="87" customWidth="1"/>
    <col min="6663" max="6906" width="8.85546875" style="87"/>
    <col min="6907" max="6907" width="2" style="87" customWidth="1"/>
    <col min="6908" max="6908" width="4.140625" style="87" customWidth="1"/>
    <col min="6909" max="6909" width="17" style="87" customWidth="1"/>
    <col min="6910" max="6910" width="10.140625" style="87" customWidth="1"/>
    <col min="6911" max="6911" width="8.140625" style="87" customWidth="1"/>
    <col min="6912" max="6912" width="3.140625" style="87" customWidth="1"/>
    <col min="6913" max="6913" width="9.140625" style="87" customWidth="1"/>
    <col min="6914" max="6914" width="8.42578125" style="87" customWidth="1"/>
    <col min="6915" max="6915" width="4" style="87" customWidth="1"/>
    <col min="6916" max="6916" width="3.42578125" style="87" customWidth="1"/>
    <col min="6917" max="6917" width="6.140625" style="87" customWidth="1"/>
    <col min="6918" max="6918" width="19" style="87" customWidth="1"/>
    <col min="6919" max="7162" width="8.85546875" style="87"/>
    <col min="7163" max="7163" width="2" style="87" customWidth="1"/>
    <col min="7164" max="7164" width="4.140625" style="87" customWidth="1"/>
    <col min="7165" max="7165" width="17" style="87" customWidth="1"/>
    <col min="7166" max="7166" width="10.140625" style="87" customWidth="1"/>
    <col min="7167" max="7167" width="8.140625" style="87" customWidth="1"/>
    <col min="7168" max="7168" width="3.140625" style="87" customWidth="1"/>
    <col min="7169" max="7169" width="9.140625" style="87" customWidth="1"/>
    <col min="7170" max="7170" width="8.42578125" style="87" customWidth="1"/>
    <col min="7171" max="7171" width="4" style="87" customWidth="1"/>
    <col min="7172" max="7172" width="3.42578125" style="87" customWidth="1"/>
    <col min="7173" max="7173" width="6.140625" style="87" customWidth="1"/>
    <col min="7174" max="7174" width="19" style="87" customWidth="1"/>
    <col min="7175" max="7418" width="8.85546875" style="87"/>
    <col min="7419" max="7419" width="2" style="87" customWidth="1"/>
    <col min="7420" max="7420" width="4.140625" style="87" customWidth="1"/>
    <col min="7421" max="7421" width="17" style="87" customWidth="1"/>
    <col min="7422" max="7422" width="10.140625" style="87" customWidth="1"/>
    <col min="7423" max="7423" width="8.140625" style="87" customWidth="1"/>
    <col min="7424" max="7424" width="3.140625" style="87" customWidth="1"/>
    <col min="7425" max="7425" width="9.140625" style="87" customWidth="1"/>
    <col min="7426" max="7426" width="8.42578125" style="87" customWidth="1"/>
    <col min="7427" max="7427" width="4" style="87" customWidth="1"/>
    <col min="7428" max="7428" width="3.42578125" style="87" customWidth="1"/>
    <col min="7429" max="7429" width="6.140625" style="87" customWidth="1"/>
    <col min="7430" max="7430" width="19" style="87" customWidth="1"/>
    <col min="7431" max="7674" width="8.85546875" style="87"/>
    <col min="7675" max="7675" width="2" style="87" customWidth="1"/>
    <col min="7676" max="7676" width="4.140625" style="87" customWidth="1"/>
    <col min="7677" max="7677" width="17" style="87" customWidth="1"/>
    <col min="7678" max="7678" width="10.140625" style="87" customWidth="1"/>
    <col min="7679" max="7679" width="8.140625" style="87" customWidth="1"/>
    <col min="7680" max="7680" width="3.140625" style="87" customWidth="1"/>
    <col min="7681" max="7681" width="9.140625" style="87" customWidth="1"/>
    <col min="7682" max="7682" width="8.42578125" style="87" customWidth="1"/>
    <col min="7683" max="7683" width="4" style="87" customWidth="1"/>
    <col min="7684" max="7684" width="3.42578125" style="87" customWidth="1"/>
    <col min="7685" max="7685" width="6.140625" style="87" customWidth="1"/>
    <col min="7686" max="7686" width="19" style="87" customWidth="1"/>
    <col min="7687" max="7930" width="8.85546875" style="87"/>
    <col min="7931" max="7931" width="2" style="87" customWidth="1"/>
    <col min="7932" max="7932" width="4.140625" style="87" customWidth="1"/>
    <col min="7933" max="7933" width="17" style="87" customWidth="1"/>
    <col min="7934" max="7934" width="10.140625" style="87" customWidth="1"/>
    <col min="7935" max="7935" width="8.140625" style="87" customWidth="1"/>
    <col min="7936" max="7936" width="3.140625" style="87" customWidth="1"/>
    <col min="7937" max="7937" width="9.140625" style="87" customWidth="1"/>
    <col min="7938" max="7938" width="8.42578125" style="87" customWidth="1"/>
    <col min="7939" max="7939" width="4" style="87" customWidth="1"/>
    <col min="7940" max="7940" width="3.42578125" style="87" customWidth="1"/>
    <col min="7941" max="7941" width="6.140625" style="87" customWidth="1"/>
    <col min="7942" max="7942" width="19" style="87" customWidth="1"/>
    <col min="7943" max="8186" width="8.85546875" style="87"/>
    <col min="8187" max="8187" width="2" style="87" customWidth="1"/>
    <col min="8188" max="8188" width="4.140625" style="87" customWidth="1"/>
    <col min="8189" max="8189" width="17" style="87" customWidth="1"/>
    <col min="8190" max="8190" width="10.140625" style="87" customWidth="1"/>
    <col min="8191" max="8191" width="8.140625" style="87" customWidth="1"/>
    <col min="8192" max="8192" width="3.140625" style="87" customWidth="1"/>
    <col min="8193" max="8193" width="9.140625" style="87" customWidth="1"/>
    <col min="8194" max="8194" width="8.42578125" style="87" customWidth="1"/>
    <col min="8195" max="8195" width="4" style="87" customWidth="1"/>
    <col min="8196" max="8196" width="3.42578125" style="87" customWidth="1"/>
    <col min="8197" max="8197" width="6.140625" style="87" customWidth="1"/>
    <col min="8198" max="8198" width="19" style="87" customWidth="1"/>
    <col min="8199" max="8442" width="8.85546875" style="87"/>
    <col min="8443" max="8443" width="2" style="87" customWidth="1"/>
    <col min="8444" max="8444" width="4.140625" style="87" customWidth="1"/>
    <col min="8445" max="8445" width="17" style="87" customWidth="1"/>
    <col min="8446" max="8446" width="10.140625" style="87" customWidth="1"/>
    <col min="8447" max="8447" width="8.140625" style="87" customWidth="1"/>
    <col min="8448" max="8448" width="3.140625" style="87" customWidth="1"/>
    <col min="8449" max="8449" width="9.140625" style="87" customWidth="1"/>
    <col min="8450" max="8450" width="8.42578125" style="87" customWidth="1"/>
    <col min="8451" max="8451" width="4" style="87" customWidth="1"/>
    <col min="8452" max="8452" width="3.42578125" style="87" customWidth="1"/>
    <col min="8453" max="8453" width="6.140625" style="87" customWidth="1"/>
    <col min="8454" max="8454" width="19" style="87" customWidth="1"/>
    <col min="8455" max="8698" width="8.85546875" style="87"/>
    <col min="8699" max="8699" width="2" style="87" customWidth="1"/>
    <col min="8700" max="8700" width="4.140625" style="87" customWidth="1"/>
    <col min="8701" max="8701" width="17" style="87" customWidth="1"/>
    <col min="8702" max="8702" width="10.140625" style="87" customWidth="1"/>
    <col min="8703" max="8703" width="8.140625" style="87" customWidth="1"/>
    <col min="8704" max="8704" width="3.140625" style="87" customWidth="1"/>
    <col min="8705" max="8705" width="9.140625" style="87" customWidth="1"/>
    <col min="8706" max="8706" width="8.42578125" style="87" customWidth="1"/>
    <col min="8707" max="8707" width="4" style="87" customWidth="1"/>
    <col min="8708" max="8708" width="3.42578125" style="87" customWidth="1"/>
    <col min="8709" max="8709" width="6.140625" style="87" customWidth="1"/>
    <col min="8710" max="8710" width="19" style="87" customWidth="1"/>
    <col min="8711" max="8954" width="8.85546875" style="87"/>
    <col min="8955" max="8955" width="2" style="87" customWidth="1"/>
    <col min="8956" max="8956" width="4.140625" style="87" customWidth="1"/>
    <col min="8957" max="8957" width="17" style="87" customWidth="1"/>
    <col min="8958" max="8958" width="10.140625" style="87" customWidth="1"/>
    <col min="8959" max="8959" width="8.140625" style="87" customWidth="1"/>
    <col min="8960" max="8960" width="3.140625" style="87" customWidth="1"/>
    <col min="8961" max="8961" width="9.140625" style="87" customWidth="1"/>
    <col min="8962" max="8962" width="8.42578125" style="87" customWidth="1"/>
    <col min="8963" max="8963" width="4" style="87" customWidth="1"/>
    <col min="8964" max="8964" width="3.42578125" style="87" customWidth="1"/>
    <col min="8965" max="8965" width="6.140625" style="87" customWidth="1"/>
    <col min="8966" max="8966" width="19" style="87" customWidth="1"/>
    <col min="8967" max="9210" width="8.85546875" style="87"/>
    <col min="9211" max="9211" width="2" style="87" customWidth="1"/>
    <col min="9212" max="9212" width="4.140625" style="87" customWidth="1"/>
    <col min="9213" max="9213" width="17" style="87" customWidth="1"/>
    <col min="9214" max="9214" width="10.140625" style="87" customWidth="1"/>
    <col min="9215" max="9215" width="8.140625" style="87" customWidth="1"/>
    <col min="9216" max="9216" width="3.140625" style="87" customWidth="1"/>
    <col min="9217" max="9217" width="9.140625" style="87" customWidth="1"/>
    <col min="9218" max="9218" width="8.42578125" style="87" customWidth="1"/>
    <col min="9219" max="9219" width="4" style="87" customWidth="1"/>
    <col min="9220" max="9220" width="3.42578125" style="87" customWidth="1"/>
    <col min="9221" max="9221" width="6.140625" style="87" customWidth="1"/>
    <col min="9222" max="9222" width="19" style="87" customWidth="1"/>
    <col min="9223" max="9466" width="8.85546875" style="87"/>
    <col min="9467" max="9467" width="2" style="87" customWidth="1"/>
    <col min="9468" max="9468" width="4.140625" style="87" customWidth="1"/>
    <col min="9469" max="9469" width="17" style="87" customWidth="1"/>
    <col min="9470" max="9470" width="10.140625" style="87" customWidth="1"/>
    <col min="9471" max="9471" width="8.140625" style="87" customWidth="1"/>
    <col min="9472" max="9472" width="3.140625" style="87" customWidth="1"/>
    <col min="9473" max="9473" width="9.140625" style="87" customWidth="1"/>
    <col min="9474" max="9474" width="8.42578125" style="87" customWidth="1"/>
    <col min="9475" max="9475" width="4" style="87" customWidth="1"/>
    <col min="9476" max="9476" width="3.42578125" style="87" customWidth="1"/>
    <col min="9477" max="9477" width="6.140625" style="87" customWidth="1"/>
    <col min="9478" max="9478" width="19" style="87" customWidth="1"/>
    <col min="9479" max="9722" width="8.85546875" style="87"/>
    <col min="9723" max="9723" width="2" style="87" customWidth="1"/>
    <col min="9724" max="9724" width="4.140625" style="87" customWidth="1"/>
    <col min="9725" max="9725" width="17" style="87" customWidth="1"/>
    <col min="9726" max="9726" width="10.140625" style="87" customWidth="1"/>
    <col min="9727" max="9727" width="8.140625" style="87" customWidth="1"/>
    <col min="9728" max="9728" width="3.140625" style="87" customWidth="1"/>
    <col min="9729" max="9729" width="9.140625" style="87" customWidth="1"/>
    <col min="9730" max="9730" width="8.42578125" style="87" customWidth="1"/>
    <col min="9731" max="9731" width="4" style="87" customWidth="1"/>
    <col min="9732" max="9732" width="3.42578125" style="87" customWidth="1"/>
    <col min="9733" max="9733" width="6.140625" style="87" customWidth="1"/>
    <col min="9734" max="9734" width="19" style="87" customWidth="1"/>
    <col min="9735" max="9978" width="8.85546875" style="87"/>
    <col min="9979" max="9979" width="2" style="87" customWidth="1"/>
    <col min="9980" max="9980" width="4.140625" style="87" customWidth="1"/>
    <col min="9981" max="9981" width="17" style="87" customWidth="1"/>
    <col min="9982" max="9982" width="10.140625" style="87" customWidth="1"/>
    <col min="9983" max="9983" width="8.140625" style="87" customWidth="1"/>
    <col min="9984" max="9984" width="3.140625" style="87" customWidth="1"/>
    <col min="9985" max="9985" width="9.140625" style="87" customWidth="1"/>
    <col min="9986" max="9986" width="8.42578125" style="87" customWidth="1"/>
    <col min="9987" max="9987" width="4" style="87" customWidth="1"/>
    <col min="9988" max="9988" width="3.42578125" style="87" customWidth="1"/>
    <col min="9989" max="9989" width="6.140625" style="87" customWidth="1"/>
    <col min="9990" max="9990" width="19" style="87" customWidth="1"/>
    <col min="9991" max="10234" width="8.85546875" style="87"/>
    <col min="10235" max="10235" width="2" style="87" customWidth="1"/>
    <col min="10236" max="10236" width="4.140625" style="87" customWidth="1"/>
    <col min="10237" max="10237" width="17" style="87" customWidth="1"/>
    <col min="10238" max="10238" width="10.140625" style="87" customWidth="1"/>
    <col min="10239" max="10239" width="8.140625" style="87" customWidth="1"/>
    <col min="10240" max="10240" width="3.140625" style="87" customWidth="1"/>
    <col min="10241" max="10241" width="9.140625" style="87" customWidth="1"/>
    <col min="10242" max="10242" width="8.42578125" style="87" customWidth="1"/>
    <col min="10243" max="10243" width="4" style="87" customWidth="1"/>
    <col min="10244" max="10244" width="3.42578125" style="87" customWidth="1"/>
    <col min="10245" max="10245" width="6.140625" style="87" customWidth="1"/>
    <col min="10246" max="10246" width="19" style="87" customWidth="1"/>
    <col min="10247" max="10490" width="8.85546875" style="87"/>
    <col min="10491" max="10491" width="2" style="87" customWidth="1"/>
    <col min="10492" max="10492" width="4.140625" style="87" customWidth="1"/>
    <col min="10493" max="10493" width="17" style="87" customWidth="1"/>
    <col min="10494" max="10494" width="10.140625" style="87" customWidth="1"/>
    <col min="10495" max="10495" width="8.140625" style="87" customWidth="1"/>
    <col min="10496" max="10496" width="3.140625" style="87" customWidth="1"/>
    <col min="10497" max="10497" width="9.140625" style="87" customWidth="1"/>
    <col min="10498" max="10498" width="8.42578125" style="87" customWidth="1"/>
    <col min="10499" max="10499" width="4" style="87" customWidth="1"/>
    <col min="10500" max="10500" width="3.42578125" style="87" customWidth="1"/>
    <col min="10501" max="10501" width="6.140625" style="87" customWidth="1"/>
    <col min="10502" max="10502" width="19" style="87" customWidth="1"/>
    <col min="10503" max="10746" width="8.85546875" style="87"/>
    <col min="10747" max="10747" width="2" style="87" customWidth="1"/>
    <col min="10748" max="10748" width="4.140625" style="87" customWidth="1"/>
    <col min="10749" max="10749" width="17" style="87" customWidth="1"/>
    <col min="10750" max="10750" width="10.140625" style="87" customWidth="1"/>
    <col min="10751" max="10751" width="8.140625" style="87" customWidth="1"/>
    <col min="10752" max="10752" width="3.140625" style="87" customWidth="1"/>
    <col min="10753" max="10753" width="9.140625" style="87" customWidth="1"/>
    <col min="10754" max="10754" width="8.42578125" style="87" customWidth="1"/>
    <col min="10755" max="10755" width="4" style="87" customWidth="1"/>
    <col min="10756" max="10756" width="3.42578125" style="87" customWidth="1"/>
    <col min="10757" max="10757" width="6.140625" style="87" customWidth="1"/>
    <col min="10758" max="10758" width="19" style="87" customWidth="1"/>
    <col min="10759" max="11002" width="8.85546875" style="87"/>
    <col min="11003" max="11003" width="2" style="87" customWidth="1"/>
    <col min="11004" max="11004" width="4.140625" style="87" customWidth="1"/>
    <col min="11005" max="11005" width="17" style="87" customWidth="1"/>
    <col min="11006" max="11006" width="10.140625" style="87" customWidth="1"/>
    <col min="11007" max="11007" width="8.140625" style="87" customWidth="1"/>
    <col min="11008" max="11008" width="3.140625" style="87" customWidth="1"/>
    <col min="11009" max="11009" width="9.140625" style="87" customWidth="1"/>
    <col min="11010" max="11010" width="8.42578125" style="87" customWidth="1"/>
    <col min="11011" max="11011" width="4" style="87" customWidth="1"/>
    <col min="11012" max="11012" width="3.42578125" style="87" customWidth="1"/>
    <col min="11013" max="11013" width="6.140625" style="87" customWidth="1"/>
    <col min="11014" max="11014" width="19" style="87" customWidth="1"/>
    <col min="11015" max="11258" width="8.85546875" style="87"/>
    <col min="11259" max="11259" width="2" style="87" customWidth="1"/>
    <col min="11260" max="11260" width="4.140625" style="87" customWidth="1"/>
    <col min="11261" max="11261" width="17" style="87" customWidth="1"/>
    <col min="11262" max="11262" width="10.140625" style="87" customWidth="1"/>
    <col min="11263" max="11263" width="8.140625" style="87" customWidth="1"/>
    <col min="11264" max="11264" width="3.140625" style="87" customWidth="1"/>
    <col min="11265" max="11265" width="9.140625" style="87" customWidth="1"/>
    <col min="11266" max="11266" width="8.42578125" style="87" customWidth="1"/>
    <col min="11267" max="11267" width="4" style="87" customWidth="1"/>
    <col min="11268" max="11268" width="3.42578125" style="87" customWidth="1"/>
    <col min="11269" max="11269" width="6.140625" style="87" customWidth="1"/>
    <col min="11270" max="11270" width="19" style="87" customWidth="1"/>
    <col min="11271" max="11514" width="8.85546875" style="87"/>
    <col min="11515" max="11515" width="2" style="87" customWidth="1"/>
    <col min="11516" max="11516" width="4.140625" style="87" customWidth="1"/>
    <col min="11517" max="11517" width="17" style="87" customWidth="1"/>
    <col min="11518" max="11518" width="10.140625" style="87" customWidth="1"/>
    <col min="11519" max="11519" width="8.140625" style="87" customWidth="1"/>
    <col min="11520" max="11520" width="3.140625" style="87" customWidth="1"/>
    <col min="11521" max="11521" width="9.140625" style="87" customWidth="1"/>
    <col min="11522" max="11522" width="8.42578125" style="87" customWidth="1"/>
    <col min="11523" max="11523" width="4" style="87" customWidth="1"/>
    <col min="11524" max="11524" width="3.42578125" style="87" customWidth="1"/>
    <col min="11525" max="11525" width="6.140625" style="87" customWidth="1"/>
    <col min="11526" max="11526" width="19" style="87" customWidth="1"/>
    <col min="11527" max="11770" width="8.85546875" style="87"/>
    <col min="11771" max="11771" width="2" style="87" customWidth="1"/>
    <col min="11772" max="11772" width="4.140625" style="87" customWidth="1"/>
    <col min="11773" max="11773" width="17" style="87" customWidth="1"/>
    <col min="11774" max="11774" width="10.140625" style="87" customWidth="1"/>
    <col min="11775" max="11775" width="8.140625" style="87" customWidth="1"/>
    <col min="11776" max="11776" width="3.140625" style="87" customWidth="1"/>
    <col min="11777" max="11777" width="9.140625" style="87" customWidth="1"/>
    <col min="11778" max="11778" width="8.42578125" style="87" customWidth="1"/>
    <col min="11779" max="11779" width="4" style="87" customWidth="1"/>
    <col min="11780" max="11780" width="3.42578125" style="87" customWidth="1"/>
    <col min="11781" max="11781" width="6.140625" style="87" customWidth="1"/>
    <col min="11782" max="11782" width="19" style="87" customWidth="1"/>
    <col min="11783" max="12026" width="8.85546875" style="87"/>
    <col min="12027" max="12027" width="2" style="87" customWidth="1"/>
    <col min="12028" max="12028" width="4.140625" style="87" customWidth="1"/>
    <col min="12029" max="12029" width="17" style="87" customWidth="1"/>
    <col min="12030" max="12030" width="10.140625" style="87" customWidth="1"/>
    <col min="12031" max="12031" width="8.140625" style="87" customWidth="1"/>
    <col min="12032" max="12032" width="3.140625" style="87" customWidth="1"/>
    <col min="12033" max="12033" width="9.140625" style="87" customWidth="1"/>
    <col min="12034" max="12034" width="8.42578125" style="87" customWidth="1"/>
    <col min="12035" max="12035" width="4" style="87" customWidth="1"/>
    <col min="12036" max="12036" width="3.42578125" style="87" customWidth="1"/>
    <col min="12037" max="12037" width="6.140625" style="87" customWidth="1"/>
    <col min="12038" max="12038" width="19" style="87" customWidth="1"/>
    <col min="12039" max="12282" width="8.85546875" style="87"/>
    <col min="12283" max="12283" width="2" style="87" customWidth="1"/>
    <col min="12284" max="12284" width="4.140625" style="87" customWidth="1"/>
    <col min="12285" max="12285" width="17" style="87" customWidth="1"/>
    <col min="12286" max="12286" width="10.140625" style="87" customWidth="1"/>
    <col min="12287" max="12287" width="8.140625" style="87" customWidth="1"/>
    <col min="12288" max="12288" width="3.140625" style="87" customWidth="1"/>
    <col min="12289" max="12289" width="9.140625" style="87" customWidth="1"/>
    <col min="12290" max="12290" width="8.42578125" style="87" customWidth="1"/>
    <col min="12291" max="12291" width="4" style="87" customWidth="1"/>
    <col min="12292" max="12292" width="3.42578125" style="87" customWidth="1"/>
    <col min="12293" max="12293" width="6.140625" style="87" customWidth="1"/>
    <col min="12294" max="12294" width="19" style="87" customWidth="1"/>
    <col min="12295" max="12538" width="8.85546875" style="87"/>
    <col min="12539" max="12539" width="2" style="87" customWidth="1"/>
    <col min="12540" max="12540" width="4.140625" style="87" customWidth="1"/>
    <col min="12541" max="12541" width="17" style="87" customWidth="1"/>
    <col min="12542" max="12542" width="10.140625" style="87" customWidth="1"/>
    <col min="12543" max="12543" width="8.140625" style="87" customWidth="1"/>
    <col min="12544" max="12544" width="3.140625" style="87" customWidth="1"/>
    <col min="12545" max="12545" width="9.140625" style="87" customWidth="1"/>
    <col min="12546" max="12546" width="8.42578125" style="87" customWidth="1"/>
    <col min="12547" max="12547" width="4" style="87" customWidth="1"/>
    <col min="12548" max="12548" width="3.42578125" style="87" customWidth="1"/>
    <col min="12549" max="12549" width="6.140625" style="87" customWidth="1"/>
    <col min="12550" max="12550" width="19" style="87" customWidth="1"/>
    <col min="12551" max="12794" width="8.85546875" style="87"/>
    <col min="12795" max="12795" width="2" style="87" customWidth="1"/>
    <col min="12796" max="12796" width="4.140625" style="87" customWidth="1"/>
    <col min="12797" max="12797" width="17" style="87" customWidth="1"/>
    <col min="12798" max="12798" width="10.140625" style="87" customWidth="1"/>
    <col min="12799" max="12799" width="8.140625" style="87" customWidth="1"/>
    <col min="12800" max="12800" width="3.140625" style="87" customWidth="1"/>
    <col min="12801" max="12801" width="9.140625" style="87" customWidth="1"/>
    <col min="12802" max="12802" width="8.42578125" style="87" customWidth="1"/>
    <col min="12803" max="12803" width="4" style="87" customWidth="1"/>
    <col min="12804" max="12804" width="3.42578125" style="87" customWidth="1"/>
    <col min="12805" max="12805" width="6.140625" style="87" customWidth="1"/>
    <col min="12806" max="12806" width="19" style="87" customWidth="1"/>
    <col min="12807" max="13050" width="8.85546875" style="87"/>
    <col min="13051" max="13051" width="2" style="87" customWidth="1"/>
    <col min="13052" max="13052" width="4.140625" style="87" customWidth="1"/>
    <col min="13053" max="13053" width="17" style="87" customWidth="1"/>
    <col min="13054" max="13054" width="10.140625" style="87" customWidth="1"/>
    <col min="13055" max="13055" width="8.140625" style="87" customWidth="1"/>
    <col min="13056" max="13056" width="3.140625" style="87" customWidth="1"/>
    <col min="13057" max="13057" width="9.140625" style="87" customWidth="1"/>
    <col min="13058" max="13058" width="8.42578125" style="87" customWidth="1"/>
    <col min="13059" max="13059" width="4" style="87" customWidth="1"/>
    <col min="13060" max="13060" width="3.42578125" style="87" customWidth="1"/>
    <col min="13061" max="13061" width="6.140625" style="87" customWidth="1"/>
    <col min="13062" max="13062" width="19" style="87" customWidth="1"/>
    <col min="13063" max="13306" width="8.85546875" style="87"/>
    <col min="13307" max="13307" width="2" style="87" customWidth="1"/>
    <col min="13308" max="13308" width="4.140625" style="87" customWidth="1"/>
    <col min="13309" max="13309" width="17" style="87" customWidth="1"/>
    <col min="13310" max="13310" width="10.140625" style="87" customWidth="1"/>
    <col min="13311" max="13311" width="8.140625" style="87" customWidth="1"/>
    <col min="13312" max="13312" width="3.140625" style="87" customWidth="1"/>
    <col min="13313" max="13313" width="9.140625" style="87" customWidth="1"/>
    <col min="13314" max="13314" width="8.42578125" style="87" customWidth="1"/>
    <col min="13315" max="13315" width="4" style="87" customWidth="1"/>
    <col min="13316" max="13316" width="3.42578125" style="87" customWidth="1"/>
    <col min="13317" max="13317" width="6.140625" style="87" customWidth="1"/>
    <col min="13318" max="13318" width="19" style="87" customWidth="1"/>
    <col min="13319" max="13562" width="8.85546875" style="87"/>
    <col min="13563" max="13563" width="2" style="87" customWidth="1"/>
    <col min="13564" max="13564" width="4.140625" style="87" customWidth="1"/>
    <col min="13565" max="13565" width="17" style="87" customWidth="1"/>
    <col min="13566" max="13566" width="10.140625" style="87" customWidth="1"/>
    <col min="13567" max="13567" width="8.140625" style="87" customWidth="1"/>
    <col min="13568" max="13568" width="3.140625" style="87" customWidth="1"/>
    <col min="13569" max="13569" width="9.140625" style="87" customWidth="1"/>
    <col min="13570" max="13570" width="8.42578125" style="87" customWidth="1"/>
    <col min="13571" max="13571" width="4" style="87" customWidth="1"/>
    <col min="13572" max="13572" width="3.42578125" style="87" customWidth="1"/>
    <col min="13573" max="13573" width="6.140625" style="87" customWidth="1"/>
    <col min="13574" max="13574" width="19" style="87" customWidth="1"/>
    <col min="13575" max="13818" width="8.85546875" style="87"/>
    <col min="13819" max="13819" width="2" style="87" customWidth="1"/>
    <col min="13820" max="13820" width="4.140625" style="87" customWidth="1"/>
    <col min="13821" max="13821" width="17" style="87" customWidth="1"/>
    <col min="13822" max="13822" width="10.140625" style="87" customWidth="1"/>
    <col min="13823" max="13823" width="8.140625" style="87" customWidth="1"/>
    <col min="13824" max="13824" width="3.140625" style="87" customWidth="1"/>
    <col min="13825" max="13825" width="9.140625" style="87" customWidth="1"/>
    <col min="13826" max="13826" width="8.42578125" style="87" customWidth="1"/>
    <col min="13827" max="13827" width="4" style="87" customWidth="1"/>
    <col min="13828" max="13828" width="3.42578125" style="87" customWidth="1"/>
    <col min="13829" max="13829" width="6.140625" style="87" customWidth="1"/>
    <col min="13830" max="13830" width="19" style="87" customWidth="1"/>
    <col min="13831" max="14074" width="8.85546875" style="87"/>
    <col min="14075" max="14075" width="2" style="87" customWidth="1"/>
    <col min="14076" max="14076" width="4.140625" style="87" customWidth="1"/>
    <col min="14077" max="14077" width="17" style="87" customWidth="1"/>
    <col min="14078" max="14078" width="10.140625" style="87" customWidth="1"/>
    <col min="14079" max="14079" width="8.140625" style="87" customWidth="1"/>
    <col min="14080" max="14080" width="3.140625" style="87" customWidth="1"/>
    <col min="14081" max="14081" width="9.140625" style="87" customWidth="1"/>
    <col min="14082" max="14082" width="8.42578125" style="87" customWidth="1"/>
    <col min="14083" max="14083" width="4" style="87" customWidth="1"/>
    <col min="14084" max="14084" width="3.42578125" style="87" customWidth="1"/>
    <col min="14085" max="14085" width="6.140625" style="87" customWidth="1"/>
    <col min="14086" max="14086" width="19" style="87" customWidth="1"/>
    <col min="14087" max="14330" width="8.85546875" style="87"/>
    <col min="14331" max="14331" width="2" style="87" customWidth="1"/>
    <col min="14332" max="14332" width="4.140625" style="87" customWidth="1"/>
    <col min="14333" max="14333" width="17" style="87" customWidth="1"/>
    <col min="14334" max="14334" width="10.140625" style="87" customWidth="1"/>
    <col min="14335" max="14335" width="8.140625" style="87" customWidth="1"/>
    <col min="14336" max="14336" width="3.140625" style="87" customWidth="1"/>
    <col min="14337" max="14337" width="9.140625" style="87" customWidth="1"/>
    <col min="14338" max="14338" width="8.42578125" style="87" customWidth="1"/>
    <col min="14339" max="14339" width="4" style="87" customWidth="1"/>
    <col min="14340" max="14340" width="3.42578125" style="87" customWidth="1"/>
    <col min="14341" max="14341" width="6.140625" style="87" customWidth="1"/>
    <col min="14342" max="14342" width="19" style="87" customWidth="1"/>
    <col min="14343" max="14586" width="8.85546875" style="87"/>
    <col min="14587" max="14587" width="2" style="87" customWidth="1"/>
    <col min="14588" max="14588" width="4.140625" style="87" customWidth="1"/>
    <col min="14589" max="14589" width="17" style="87" customWidth="1"/>
    <col min="14590" max="14590" width="10.140625" style="87" customWidth="1"/>
    <col min="14591" max="14591" width="8.140625" style="87" customWidth="1"/>
    <col min="14592" max="14592" width="3.140625" style="87" customWidth="1"/>
    <col min="14593" max="14593" width="9.140625" style="87" customWidth="1"/>
    <col min="14594" max="14594" width="8.42578125" style="87" customWidth="1"/>
    <col min="14595" max="14595" width="4" style="87" customWidth="1"/>
    <col min="14596" max="14596" width="3.42578125" style="87" customWidth="1"/>
    <col min="14597" max="14597" width="6.140625" style="87" customWidth="1"/>
    <col min="14598" max="14598" width="19" style="87" customWidth="1"/>
    <col min="14599" max="14842" width="8.85546875" style="87"/>
    <col min="14843" max="14843" width="2" style="87" customWidth="1"/>
    <col min="14844" max="14844" width="4.140625" style="87" customWidth="1"/>
    <col min="14845" max="14845" width="17" style="87" customWidth="1"/>
    <col min="14846" max="14846" width="10.140625" style="87" customWidth="1"/>
    <col min="14847" max="14847" width="8.140625" style="87" customWidth="1"/>
    <col min="14848" max="14848" width="3.140625" style="87" customWidth="1"/>
    <col min="14849" max="14849" width="9.140625" style="87" customWidth="1"/>
    <col min="14850" max="14850" width="8.42578125" style="87" customWidth="1"/>
    <col min="14851" max="14851" width="4" style="87" customWidth="1"/>
    <col min="14852" max="14852" width="3.42578125" style="87" customWidth="1"/>
    <col min="14853" max="14853" width="6.140625" style="87" customWidth="1"/>
    <col min="14854" max="14854" width="19" style="87" customWidth="1"/>
    <col min="14855" max="15098" width="8.85546875" style="87"/>
    <col min="15099" max="15099" width="2" style="87" customWidth="1"/>
    <col min="15100" max="15100" width="4.140625" style="87" customWidth="1"/>
    <col min="15101" max="15101" width="17" style="87" customWidth="1"/>
    <col min="15102" max="15102" width="10.140625" style="87" customWidth="1"/>
    <col min="15103" max="15103" width="8.140625" style="87" customWidth="1"/>
    <col min="15104" max="15104" width="3.140625" style="87" customWidth="1"/>
    <col min="15105" max="15105" width="9.140625" style="87" customWidth="1"/>
    <col min="15106" max="15106" width="8.42578125" style="87" customWidth="1"/>
    <col min="15107" max="15107" width="4" style="87" customWidth="1"/>
    <col min="15108" max="15108" width="3.42578125" style="87" customWidth="1"/>
    <col min="15109" max="15109" width="6.140625" style="87" customWidth="1"/>
    <col min="15110" max="15110" width="19" style="87" customWidth="1"/>
    <col min="15111" max="15354" width="8.85546875" style="87"/>
    <col min="15355" max="15355" width="2" style="87" customWidth="1"/>
    <col min="15356" max="15356" width="4.140625" style="87" customWidth="1"/>
    <col min="15357" max="15357" width="17" style="87" customWidth="1"/>
    <col min="15358" max="15358" width="10.140625" style="87" customWidth="1"/>
    <col min="15359" max="15359" width="8.140625" style="87" customWidth="1"/>
    <col min="15360" max="15360" width="3.140625" style="87" customWidth="1"/>
    <col min="15361" max="15361" width="9.140625" style="87" customWidth="1"/>
    <col min="15362" max="15362" width="8.42578125" style="87" customWidth="1"/>
    <col min="15363" max="15363" width="4" style="87" customWidth="1"/>
    <col min="15364" max="15364" width="3.42578125" style="87" customWidth="1"/>
    <col min="15365" max="15365" width="6.140625" style="87" customWidth="1"/>
    <col min="15366" max="15366" width="19" style="87" customWidth="1"/>
    <col min="15367" max="15610" width="8.85546875" style="87"/>
    <col min="15611" max="15611" width="2" style="87" customWidth="1"/>
    <col min="15612" max="15612" width="4.140625" style="87" customWidth="1"/>
    <col min="15613" max="15613" width="17" style="87" customWidth="1"/>
    <col min="15614" max="15614" width="10.140625" style="87" customWidth="1"/>
    <col min="15615" max="15615" width="8.140625" style="87" customWidth="1"/>
    <col min="15616" max="15616" width="3.140625" style="87" customWidth="1"/>
    <col min="15617" max="15617" width="9.140625" style="87" customWidth="1"/>
    <col min="15618" max="15618" width="8.42578125" style="87" customWidth="1"/>
    <col min="15619" max="15619" width="4" style="87" customWidth="1"/>
    <col min="15620" max="15620" width="3.42578125" style="87" customWidth="1"/>
    <col min="15621" max="15621" width="6.140625" style="87" customWidth="1"/>
    <col min="15622" max="15622" width="19" style="87" customWidth="1"/>
    <col min="15623" max="15866" width="8.85546875" style="87"/>
    <col min="15867" max="15867" width="2" style="87" customWidth="1"/>
    <col min="15868" max="15868" width="4.140625" style="87" customWidth="1"/>
    <col min="15869" max="15869" width="17" style="87" customWidth="1"/>
    <col min="15870" max="15870" width="10.140625" style="87" customWidth="1"/>
    <col min="15871" max="15871" width="8.140625" style="87" customWidth="1"/>
    <col min="15872" max="15872" width="3.140625" style="87" customWidth="1"/>
    <col min="15873" max="15873" width="9.140625" style="87" customWidth="1"/>
    <col min="15874" max="15874" width="8.42578125" style="87" customWidth="1"/>
    <col min="15875" max="15875" width="4" style="87" customWidth="1"/>
    <col min="15876" max="15876" width="3.42578125" style="87" customWidth="1"/>
    <col min="15877" max="15877" width="6.140625" style="87" customWidth="1"/>
    <col min="15878" max="15878" width="19" style="87" customWidth="1"/>
    <col min="15879" max="16122" width="8.85546875" style="87"/>
    <col min="16123" max="16123" width="2" style="87" customWidth="1"/>
    <col min="16124" max="16124" width="4.140625" style="87" customWidth="1"/>
    <col min="16125" max="16125" width="17" style="87" customWidth="1"/>
    <col min="16126" max="16126" width="10.140625" style="87" customWidth="1"/>
    <col min="16127" max="16127" width="8.140625" style="87" customWidth="1"/>
    <col min="16128" max="16128" width="3.140625" style="87" customWidth="1"/>
    <col min="16129" max="16129" width="9.140625" style="87" customWidth="1"/>
    <col min="16130" max="16130" width="8.42578125" style="87" customWidth="1"/>
    <col min="16131" max="16131" width="4" style="87" customWidth="1"/>
    <col min="16132" max="16132" width="3.42578125" style="87" customWidth="1"/>
    <col min="16133" max="16133" width="6.140625" style="87" customWidth="1"/>
    <col min="16134" max="16134" width="19" style="87" customWidth="1"/>
    <col min="16135" max="16384" width="8.85546875" style="87"/>
  </cols>
  <sheetData>
    <row r="1" spans="2:12">
      <c r="B1" s="86"/>
    </row>
    <row r="2" spans="2:12">
      <c r="B2" s="263" t="s">
        <v>103</v>
      </c>
      <c r="C2" s="264"/>
      <c r="D2" s="264"/>
      <c r="E2" s="264"/>
      <c r="F2" s="264"/>
      <c r="G2" s="264"/>
      <c r="H2" s="264"/>
    </row>
    <row r="3" spans="2:12">
      <c r="B3" s="263" t="s">
        <v>104</v>
      </c>
      <c r="C3" s="264"/>
      <c r="D3" s="264"/>
      <c r="E3" s="264"/>
      <c r="F3" s="264"/>
      <c r="G3" s="264"/>
      <c r="H3" s="264"/>
    </row>
    <row r="4" spans="2:12" ht="13.9" thickBot="1">
      <c r="D4" s="88"/>
    </row>
    <row r="5" spans="2:12" ht="15.75" customHeight="1">
      <c r="B5" s="262" t="s">
        <v>105</v>
      </c>
      <c r="C5" s="262"/>
      <c r="D5" s="89"/>
      <c r="E5" s="259">
        <v>2015</v>
      </c>
      <c r="F5" s="260"/>
      <c r="G5" s="261"/>
      <c r="H5" s="90"/>
      <c r="I5" s="259">
        <v>2016</v>
      </c>
      <c r="J5" s="260"/>
      <c r="K5" s="261"/>
      <c r="L5" s="86"/>
    </row>
    <row r="6" spans="2:12">
      <c r="E6" s="91"/>
      <c r="G6" s="92"/>
      <c r="I6" s="91"/>
      <c r="K6" s="92"/>
    </row>
    <row r="7" spans="2:12" ht="13.9">
      <c r="B7" s="93" t="s">
        <v>106</v>
      </c>
      <c r="C7" s="94"/>
      <c r="D7" s="95"/>
      <c r="E7" s="96" t="s">
        <v>107</v>
      </c>
      <c r="F7" s="97" t="s">
        <v>108</v>
      </c>
      <c r="G7" s="98"/>
      <c r="H7" s="95"/>
      <c r="I7" s="96" t="s">
        <v>107</v>
      </c>
      <c r="J7" s="97" t="s">
        <v>108</v>
      </c>
      <c r="K7" s="98"/>
    </row>
    <row r="8" spans="2:12">
      <c r="B8" s="94" t="s">
        <v>109</v>
      </c>
      <c r="C8" s="94"/>
      <c r="D8" s="99"/>
      <c r="E8" s="100">
        <f t="shared" ref="E8:E13" si="0">G8/$G$24</f>
        <v>0.15686274509803921</v>
      </c>
      <c r="F8" s="101">
        <f>G8/$G$13</f>
        <v>0.30769230769230771</v>
      </c>
      <c r="G8" s="102">
        <v>8000</v>
      </c>
      <c r="H8" s="99"/>
      <c r="I8" s="100">
        <f t="shared" ref="I8:I13" si="1">K8/$G$24</f>
        <v>0.15686274509803921</v>
      </c>
      <c r="J8" s="101">
        <f>K8/$G$13</f>
        <v>0.30769230769230771</v>
      </c>
      <c r="K8" s="102">
        <v>8000</v>
      </c>
    </row>
    <row r="9" spans="2:12">
      <c r="B9" s="94" t="s">
        <v>110</v>
      </c>
      <c r="C9" s="94"/>
      <c r="D9" s="99"/>
      <c r="E9" s="100">
        <f t="shared" si="0"/>
        <v>1.9607843137254902E-2</v>
      </c>
      <c r="F9" s="101">
        <f t="shared" ref="F9:F12" si="2">G9/$G$13</f>
        <v>3.8461538461538464E-2</v>
      </c>
      <c r="G9" s="102">
        <v>1000</v>
      </c>
      <c r="H9" s="103"/>
      <c r="I9" s="100">
        <f t="shared" si="1"/>
        <v>1.9607843137254902E-2</v>
      </c>
      <c r="J9" s="101">
        <f t="shared" ref="J9:J12" si="3">K9/$G$13</f>
        <v>3.8461538461538464E-2</v>
      </c>
      <c r="K9" s="102">
        <v>1000</v>
      </c>
    </row>
    <row r="10" spans="2:12">
      <c r="B10" s="94" t="s">
        <v>111</v>
      </c>
      <c r="C10" s="94"/>
      <c r="E10" s="100">
        <f t="shared" si="0"/>
        <v>0.27450980392156865</v>
      </c>
      <c r="F10" s="101">
        <f t="shared" si="2"/>
        <v>0.53846153846153844</v>
      </c>
      <c r="G10" s="102">
        <v>14000</v>
      </c>
      <c r="H10" s="104"/>
      <c r="I10" s="100">
        <f t="shared" si="1"/>
        <v>0.27450980392156865</v>
      </c>
      <c r="J10" s="101">
        <f t="shared" si="3"/>
        <v>0.53846153846153844</v>
      </c>
      <c r="K10" s="102">
        <v>14000</v>
      </c>
    </row>
    <row r="11" spans="2:12">
      <c r="B11" s="94" t="s">
        <v>112</v>
      </c>
      <c r="C11" s="94"/>
      <c r="E11" s="100">
        <f t="shared" si="0"/>
        <v>3.9215686274509803E-2</v>
      </c>
      <c r="F11" s="101">
        <f t="shared" si="2"/>
        <v>7.6923076923076927E-2</v>
      </c>
      <c r="G11" s="102">
        <v>2000</v>
      </c>
      <c r="H11" s="104"/>
      <c r="I11" s="100">
        <f t="shared" si="1"/>
        <v>3.9215686274509803E-2</v>
      </c>
      <c r="J11" s="101">
        <f t="shared" si="3"/>
        <v>7.6923076923076927E-2</v>
      </c>
      <c r="K11" s="102">
        <v>2000</v>
      </c>
    </row>
    <row r="12" spans="2:12">
      <c r="B12" s="94" t="s">
        <v>113</v>
      </c>
      <c r="C12" s="94"/>
      <c r="D12" s="99"/>
      <c r="E12" s="100">
        <f t="shared" si="0"/>
        <v>1.9607843137254902E-2</v>
      </c>
      <c r="F12" s="101">
        <f t="shared" si="2"/>
        <v>3.8461538461538464E-2</v>
      </c>
      <c r="G12" s="102">
        <v>1000</v>
      </c>
      <c r="H12" s="105"/>
      <c r="I12" s="100">
        <f t="shared" si="1"/>
        <v>1.9607843137254902E-2</v>
      </c>
      <c r="J12" s="101">
        <f t="shared" si="3"/>
        <v>3.8461538461538464E-2</v>
      </c>
      <c r="K12" s="102">
        <v>1000</v>
      </c>
    </row>
    <row r="13" spans="2:12">
      <c r="B13" s="94"/>
      <c r="C13" s="95" t="s">
        <v>114</v>
      </c>
      <c r="D13" s="99"/>
      <c r="E13" s="100">
        <f t="shared" si="0"/>
        <v>0.50980392156862742</v>
      </c>
      <c r="F13" s="101">
        <f>G13/G13</f>
        <v>1</v>
      </c>
      <c r="G13" s="106">
        <f>SUM(G8:G12)</f>
        <v>26000</v>
      </c>
      <c r="H13" s="107"/>
      <c r="I13" s="100">
        <f t="shared" si="1"/>
        <v>0.50980392156862742</v>
      </c>
      <c r="J13" s="101">
        <f>K13/K13</f>
        <v>1</v>
      </c>
      <c r="K13" s="106">
        <f>SUM(K8:K12)</f>
        <v>26000</v>
      </c>
    </row>
    <row r="14" spans="2:12">
      <c r="B14" s="94"/>
      <c r="C14" s="94"/>
      <c r="D14" s="94"/>
      <c r="E14" s="100"/>
      <c r="F14" s="101"/>
      <c r="G14" s="108"/>
      <c r="H14" s="94"/>
      <c r="I14" s="100"/>
      <c r="J14" s="101"/>
      <c r="K14" s="108"/>
    </row>
    <row r="15" spans="2:12" ht="13.9">
      <c r="B15" s="93" t="s">
        <v>115</v>
      </c>
      <c r="C15" s="94"/>
      <c r="D15" s="109"/>
      <c r="E15" s="100"/>
      <c r="F15" s="101"/>
      <c r="G15" s="110"/>
      <c r="H15" s="109"/>
      <c r="I15" s="100"/>
      <c r="J15" s="101"/>
      <c r="K15" s="110"/>
    </row>
    <row r="16" spans="2:12">
      <c r="B16" s="94" t="s">
        <v>116</v>
      </c>
      <c r="C16" s="94"/>
      <c r="D16" s="103"/>
      <c r="E16" s="100">
        <f>G16/$G$24</f>
        <v>0.13725490196078433</v>
      </c>
      <c r="F16" s="101"/>
      <c r="G16" s="102">
        <v>7000</v>
      </c>
      <c r="H16" s="99"/>
      <c r="I16" s="100">
        <f>K16/$G$24</f>
        <v>0.13725490196078433</v>
      </c>
      <c r="J16" s="101"/>
      <c r="K16" s="102">
        <v>7000</v>
      </c>
    </row>
    <row r="17" spans="2:11">
      <c r="B17" s="94" t="s">
        <v>117</v>
      </c>
      <c r="C17" s="94"/>
      <c r="D17" s="103"/>
      <c r="E17" s="100"/>
      <c r="F17" s="101"/>
      <c r="G17" s="102">
        <v>2000</v>
      </c>
      <c r="I17" s="100"/>
      <c r="J17" s="101"/>
      <c r="K17" s="102">
        <v>2000</v>
      </c>
    </row>
    <row r="18" spans="2:11">
      <c r="B18" s="94" t="s">
        <v>118</v>
      </c>
      <c r="C18" s="94"/>
      <c r="D18" s="105"/>
      <c r="E18" s="100">
        <f>G18/$G$24</f>
        <v>9.8039215686274508E-2</v>
      </c>
      <c r="F18" s="101"/>
      <c r="G18" s="111">
        <f>G16-G17</f>
        <v>5000</v>
      </c>
      <c r="H18" s="107"/>
      <c r="I18" s="100">
        <f>K18/$G$24</f>
        <v>9.8039215686274508E-2</v>
      </c>
      <c r="J18" s="101"/>
      <c r="K18" s="111">
        <f>K16-K17</f>
        <v>5000</v>
      </c>
    </row>
    <row r="19" spans="2:11">
      <c r="B19" s="94" t="s">
        <v>119</v>
      </c>
      <c r="C19" s="94"/>
      <c r="D19" s="105"/>
      <c r="E19" s="100">
        <f>G19/$G$24</f>
        <v>0.29411764705882354</v>
      </c>
      <c r="F19" s="101"/>
      <c r="G19" s="102">
        <v>15000</v>
      </c>
      <c r="H19" s="105"/>
      <c r="I19" s="100">
        <f>K19/$G$24</f>
        <v>0.29411764705882354</v>
      </c>
      <c r="J19" s="101"/>
      <c r="K19" s="102">
        <v>15000</v>
      </c>
    </row>
    <row r="20" spans="2:11">
      <c r="B20" s="94"/>
      <c r="C20" s="112" t="s">
        <v>120</v>
      </c>
      <c r="D20" s="105"/>
      <c r="E20" s="100">
        <f>G20/$G$24</f>
        <v>0.39215686274509803</v>
      </c>
      <c r="F20" s="101"/>
      <c r="G20" s="106">
        <f>G18+G19</f>
        <v>20000</v>
      </c>
      <c r="H20" s="107"/>
      <c r="I20" s="100">
        <f>K20/$G$24</f>
        <v>0.39215686274509803</v>
      </c>
      <c r="J20" s="101"/>
      <c r="K20" s="106">
        <f>K18+K19</f>
        <v>20000</v>
      </c>
    </row>
    <row r="21" spans="2:11">
      <c r="B21" s="105"/>
      <c r="D21" s="105"/>
      <c r="E21" s="100"/>
      <c r="F21" s="101"/>
      <c r="G21" s="111"/>
      <c r="H21" s="107"/>
      <c r="I21" s="100"/>
      <c r="J21" s="101"/>
      <c r="K21" s="111"/>
    </row>
    <row r="22" spans="2:11" ht="13.9">
      <c r="B22" s="93" t="s">
        <v>121</v>
      </c>
      <c r="D22" s="105"/>
      <c r="E22" s="100">
        <f>G22/$G$24</f>
        <v>9.8039215686274508E-2</v>
      </c>
      <c r="F22" s="101"/>
      <c r="G22" s="102">
        <v>5000</v>
      </c>
      <c r="H22" s="107"/>
      <c r="I22" s="100">
        <f>K22/$G$24</f>
        <v>9.8039215686274508E-2</v>
      </c>
      <c r="J22" s="101"/>
      <c r="K22" s="102">
        <v>5000</v>
      </c>
    </row>
    <row r="23" spans="2:11">
      <c r="E23" s="100"/>
      <c r="F23" s="101"/>
      <c r="G23" s="92"/>
      <c r="I23" s="100"/>
      <c r="J23" s="101"/>
      <c r="K23" s="92"/>
    </row>
    <row r="24" spans="2:11" ht="14.45" thickBot="1">
      <c r="B24" s="93" t="s">
        <v>122</v>
      </c>
      <c r="C24" s="113"/>
      <c r="D24" s="114"/>
      <c r="E24" s="115">
        <f>G24/$G$24</f>
        <v>1</v>
      </c>
      <c r="F24" s="116"/>
      <c r="G24" s="117">
        <f>G22+G20+G13</f>
        <v>51000</v>
      </c>
      <c r="H24" s="107"/>
      <c r="I24" s="115">
        <f>K24/$G$24</f>
        <v>1</v>
      </c>
      <c r="J24" s="116"/>
      <c r="K24" s="117">
        <f>K22+K20+K13</f>
        <v>51000</v>
      </c>
    </row>
    <row r="25" spans="2:11" ht="13.9" thickTop="1">
      <c r="B25" s="94"/>
      <c r="C25" s="118"/>
      <c r="D25" s="119"/>
      <c r="E25" s="120"/>
      <c r="F25" s="118"/>
      <c r="G25" s="121"/>
      <c r="H25" s="122"/>
      <c r="I25" s="120"/>
      <c r="J25" s="118"/>
      <c r="K25" s="121"/>
    </row>
    <row r="26" spans="2:11" s="127" customFormat="1" ht="18" customHeight="1">
      <c r="B26" s="262" t="s">
        <v>123</v>
      </c>
      <c r="C26" s="262"/>
      <c r="D26" s="123"/>
      <c r="E26" s="124"/>
      <c r="F26" s="123"/>
      <c r="G26" s="125"/>
      <c r="H26" s="126"/>
      <c r="I26" s="124"/>
      <c r="J26" s="123"/>
      <c r="K26" s="125"/>
    </row>
    <row r="27" spans="2:11" s="127" customFormat="1" ht="18" customHeight="1">
      <c r="B27" s="94"/>
      <c r="C27" s="94"/>
      <c r="D27" s="119"/>
      <c r="E27" s="128"/>
      <c r="F27" s="119"/>
      <c r="G27" s="129"/>
      <c r="H27" s="130"/>
      <c r="I27" s="128"/>
      <c r="J27" s="119"/>
      <c r="K27" s="129"/>
    </row>
    <row r="28" spans="2:11" ht="13.9">
      <c r="B28" s="93" t="s">
        <v>124</v>
      </c>
      <c r="C28" s="94"/>
      <c r="D28" s="95"/>
      <c r="E28" s="96" t="s">
        <v>125</v>
      </c>
      <c r="F28" s="97" t="s">
        <v>126</v>
      </c>
      <c r="G28" s="131"/>
      <c r="H28" s="94"/>
      <c r="I28" s="96" t="s">
        <v>125</v>
      </c>
      <c r="J28" s="97" t="s">
        <v>126</v>
      </c>
      <c r="K28" s="131"/>
    </row>
    <row r="29" spans="2:11">
      <c r="B29" s="94" t="s">
        <v>127</v>
      </c>
      <c r="D29" s="95"/>
      <c r="E29" s="132">
        <f>G29/$G$44</f>
        <v>0.10404624277456648</v>
      </c>
      <c r="F29" s="133">
        <f>G29/$G$32</f>
        <v>0.72</v>
      </c>
      <c r="G29" s="134">
        <v>9000</v>
      </c>
      <c r="I29" s="132">
        <f>K29/$G$44</f>
        <v>0.10404624277456648</v>
      </c>
      <c r="J29" s="133">
        <f>K29/$G$32</f>
        <v>0.72</v>
      </c>
      <c r="K29" s="134">
        <v>9000</v>
      </c>
    </row>
    <row r="30" spans="2:11">
      <c r="B30" s="94" t="s">
        <v>128</v>
      </c>
      <c r="D30" s="95"/>
      <c r="E30" s="132">
        <f t="shared" ref="E30:E44" si="4">G30/$G$44</f>
        <v>2.3121387283236993E-2</v>
      </c>
      <c r="F30" s="133">
        <f t="shared" ref="F30:F31" si="5">G30/$G$32</f>
        <v>0.16</v>
      </c>
      <c r="G30" s="134">
        <v>2000</v>
      </c>
      <c r="I30" s="132">
        <f t="shared" ref="I30:I32" si="6">K30/$G$44</f>
        <v>2.3121387283236993E-2</v>
      </c>
      <c r="J30" s="133">
        <f t="shared" ref="J30:J31" si="7">K30/$G$32</f>
        <v>0.16</v>
      </c>
      <c r="K30" s="134">
        <v>2000</v>
      </c>
    </row>
    <row r="31" spans="2:11">
      <c r="B31" s="94" t="s">
        <v>129</v>
      </c>
      <c r="D31" s="95"/>
      <c r="E31" s="132">
        <f t="shared" si="4"/>
        <v>1.7341040462427744E-2</v>
      </c>
      <c r="F31" s="133">
        <f t="shared" si="5"/>
        <v>0.12</v>
      </c>
      <c r="G31" s="134">
        <v>1500</v>
      </c>
      <c r="I31" s="132">
        <f t="shared" si="6"/>
        <v>1.7341040462427744E-2</v>
      </c>
      <c r="J31" s="133">
        <f t="shared" si="7"/>
        <v>0.12</v>
      </c>
      <c r="K31" s="134">
        <v>1500</v>
      </c>
    </row>
    <row r="32" spans="2:11" ht="13.9" thickBot="1">
      <c r="C32" s="95" t="s">
        <v>130</v>
      </c>
      <c r="D32" s="95"/>
      <c r="E32" s="132">
        <f t="shared" si="4"/>
        <v>0.14450867052023122</v>
      </c>
      <c r="F32" s="133">
        <f>G32/G32</f>
        <v>1</v>
      </c>
      <c r="G32" s="135">
        <f>SUM(G29:G31)</f>
        <v>12500</v>
      </c>
      <c r="I32" s="132">
        <f t="shared" si="6"/>
        <v>0.14450867052023122</v>
      </c>
      <c r="J32" s="133">
        <f>K32/K32</f>
        <v>1</v>
      </c>
      <c r="K32" s="135">
        <f>SUM(K29:K31)</f>
        <v>12500</v>
      </c>
    </row>
    <row r="33" spans="2:11" ht="14.45" thickTop="1">
      <c r="B33" s="93" t="s">
        <v>131</v>
      </c>
      <c r="C33" s="94"/>
      <c r="D33" s="95"/>
      <c r="E33" s="132"/>
      <c r="F33" s="133"/>
      <c r="G33" s="136"/>
      <c r="I33" s="132"/>
      <c r="J33" s="133"/>
      <c r="K33" s="136"/>
    </row>
    <row r="34" spans="2:11">
      <c r="B34" s="94" t="s">
        <v>132</v>
      </c>
      <c r="D34" s="95"/>
      <c r="E34" s="132">
        <f t="shared" si="4"/>
        <v>0.10404624277456648</v>
      </c>
      <c r="F34" s="133"/>
      <c r="G34" s="134">
        <v>9000</v>
      </c>
      <c r="I34" s="132">
        <f t="shared" ref="I34:I37" si="8">K34/$G$44</f>
        <v>0.11560693641618497</v>
      </c>
      <c r="J34" s="133"/>
      <c r="K34" s="134">
        <v>10000</v>
      </c>
    </row>
    <row r="35" spans="2:11">
      <c r="B35" s="94" t="s">
        <v>133</v>
      </c>
      <c r="D35" s="94"/>
      <c r="E35" s="132">
        <f t="shared" si="4"/>
        <v>0.11560693641618497</v>
      </c>
      <c r="F35" s="133"/>
      <c r="G35" s="134">
        <v>10000</v>
      </c>
      <c r="I35" s="132">
        <f t="shared" si="8"/>
        <v>0.11560693641618497</v>
      </c>
      <c r="J35" s="133"/>
      <c r="K35" s="134">
        <v>10000</v>
      </c>
    </row>
    <row r="36" spans="2:11">
      <c r="B36" s="94" t="s">
        <v>134</v>
      </c>
      <c r="D36" s="112"/>
      <c r="E36" s="132">
        <f t="shared" si="4"/>
        <v>0.11560693641618497</v>
      </c>
      <c r="F36" s="133"/>
      <c r="G36" s="134">
        <v>10000</v>
      </c>
      <c r="I36" s="132">
        <f t="shared" si="8"/>
        <v>0.11560693641618497</v>
      </c>
      <c r="J36" s="133"/>
      <c r="K36" s="134">
        <v>10000</v>
      </c>
    </row>
    <row r="37" spans="2:11">
      <c r="C37" s="109" t="s">
        <v>135</v>
      </c>
      <c r="D37" s="109"/>
      <c r="E37" s="132">
        <f t="shared" si="4"/>
        <v>0.33526011560693642</v>
      </c>
      <c r="F37" s="133"/>
      <c r="G37" s="137">
        <f>SUM(G34:G36)</f>
        <v>29000</v>
      </c>
      <c r="I37" s="132">
        <f t="shared" si="8"/>
        <v>0.34682080924855491</v>
      </c>
      <c r="J37" s="133"/>
      <c r="K37" s="137">
        <f>SUM(K34:K36)</f>
        <v>30000</v>
      </c>
    </row>
    <row r="38" spans="2:11" ht="15.6">
      <c r="B38" s="262" t="s">
        <v>136</v>
      </c>
      <c r="C38" s="262"/>
      <c r="D38" s="95"/>
      <c r="E38" s="132"/>
      <c r="F38" s="133"/>
      <c r="G38" s="136"/>
      <c r="I38" s="132"/>
      <c r="J38" s="133"/>
      <c r="K38" s="136"/>
    </row>
    <row r="39" spans="2:11">
      <c r="B39" s="94" t="s">
        <v>137</v>
      </c>
      <c r="C39" s="94"/>
      <c r="D39" s="95"/>
      <c r="E39" s="132">
        <f t="shared" si="4"/>
        <v>0.46242774566473988</v>
      </c>
      <c r="F39" s="133"/>
      <c r="G39" s="134">
        <v>40000</v>
      </c>
      <c r="I39" s="132">
        <f t="shared" ref="I39:I42" si="9">K39/$G$44</f>
        <v>0.46242774566473988</v>
      </c>
      <c r="J39" s="133"/>
      <c r="K39" s="134">
        <v>40000</v>
      </c>
    </row>
    <row r="40" spans="2:11">
      <c r="B40" s="94" t="s">
        <v>138</v>
      </c>
      <c r="C40" s="94"/>
      <c r="D40" s="95"/>
      <c r="E40" s="132">
        <f t="shared" si="4"/>
        <v>5.7803468208092484E-2</v>
      </c>
      <c r="F40" s="133"/>
      <c r="G40" s="134">
        <v>5000</v>
      </c>
      <c r="I40" s="132">
        <f t="shared" si="9"/>
        <v>1.1560693641618498E-3</v>
      </c>
      <c r="J40" s="133"/>
      <c r="K40" s="134">
        <v>100</v>
      </c>
    </row>
    <row r="41" spans="2:11">
      <c r="B41" s="94"/>
      <c r="C41" s="94"/>
      <c r="D41" s="95"/>
      <c r="E41" s="132">
        <f t="shared" si="4"/>
        <v>0</v>
      </c>
      <c r="F41" s="133"/>
      <c r="G41" s="134">
        <v>0</v>
      </c>
      <c r="I41" s="132">
        <f t="shared" si="9"/>
        <v>1.1560693641618498E-3</v>
      </c>
      <c r="J41" s="133"/>
      <c r="K41" s="134">
        <v>100</v>
      </c>
    </row>
    <row r="42" spans="2:11">
      <c r="B42" s="94"/>
      <c r="C42" s="94" t="s">
        <v>139</v>
      </c>
      <c r="D42" s="95"/>
      <c r="E42" s="132">
        <f t="shared" si="4"/>
        <v>0.52023121387283233</v>
      </c>
      <c r="F42" s="133"/>
      <c r="G42" s="138">
        <f>SUM(G39:G41)</f>
        <v>45000</v>
      </c>
      <c r="I42" s="132">
        <f t="shared" si="9"/>
        <v>0.46473988439306357</v>
      </c>
      <c r="J42" s="133"/>
      <c r="K42" s="138">
        <f>SUM(K39:K41)</f>
        <v>40200</v>
      </c>
    </row>
    <row r="43" spans="2:11" ht="12.75" customHeight="1">
      <c r="B43" s="94"/>
      <c r="C43" s="94"/>
      <c r="D43" s="139"/>
      <c r="E43" s="132"/>
      <c r="F43" s="133"/>
      <c r="G43" s="136"/>
      <c r="I43" s="132"/>
      <c r="J43" s="133"/>
      <c r="K43" s="136"/>
    </row>
    <row r="44" spans="2:11" ht="14.45" thickBot="1">
      <c r="B44" s="93" t="s">
        <v>140</v>
      </c>
      <c r="C44" s="93"/>
      <c r="D44" s="139"/>
      <c r="E44" s="132">
        <f t="shared" si="4"/>
        <v>1</v>
      </c>
      <c r="F44" s="133"/>
      <c r="G44" s="140">
        <f>G32+G37+G42</f>
        <v>86500</v>
      </c>
      <c r="I44" s="132">
        <f t="shared" ref="I44" si="10">K44/$G$44</f>
        <v>0.95606936416184973</v>
      </c>
      <c r="J44" s="133"/>
      <c r="K44" s="140">
        <f>K32+K37+K42</f>
        <v>82700</v>
      </c>
    </row>
    <row r="45" spans="2:11" ht="14.45" thickTop="1" thickBot="1">
      <c r="B45" s="94"/>
      <c r="C45" s="94"/>
      <c r="D45" s="141"/>
      <c r="E45" s="142"/>
      <c r="F45" s="143"/>
      <c r="G45" s="144"/>
      <c r="I45" s="142"/>
      <c r="J45" s="143"/>
      <c r="K45" s="144"/>
    </row>
    <row r="49" spans="2:2">
      <c r="B49" s="87" t="s">
        <v>141</v>
      </c>
    </row>
    <row r="50" spans="2:2">
      <c r="B50" s="87" t="s">
        <v>142</v>
      </c>
    </row>
  </sheetData>
  <mergeCells count="7">
    <mergeCell ref="I5:K5"/>
    <mergeCell ref="B26:C26"/>
    <mergeCell ref="B38:C38"/>
    <mergeCell ref="B2:H2"/>
    <mergeCell ref="B3:H3"/>
    <mergeCell ref="B5:C5"/>
    <mergeCell ref="E5:G5"/>
  </mergeCells>
  <pageMargins left="0.75" right="0.75" top="1" bottom="1" header="0.5" footer="0.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/>
    <pageSetUpPr fitToPage="1"/>
  </sheetPr>
  <dimension ref="B1:M42"/>
  <sheetViews>
    <sheetView showGridLines="0" tabSelected="1" topLeftCell="A18" zoomScaleNormal="100" workbookViewId="0">
      <selection activeCell="D29" sqref="D29"/>
    </sheetView>
  </sheetViews>
  <sheetFormatPr defaultColWidth="9.140625" defaultRowHeight="13.9"/>
  <cols>
    <col min="1" max="1" width="1.7109375" style="245" customWidth="1"/>
    <col min="2" max="2" width="36.7109375" style="245" customWidth="1"/>
    <col min="3" max="13" width="12.7109375" style="245" customWidth="1"/>
    <col min="14" max="16384" width="9.140625" style="245"/>
  </cols>
  <sheetData>
    <row r="1" spans="2:13" ht="46.9" thickBot="1">
      <c r="B1" s="244" t="s">
        <v>143</v>
      </c>
      <c r="C1" s="244"/>
      <c r="D1" s="244"/>
      <c r="E1" s="244"/>
      <c r="F1" s="244"/>
      <c r="G1" s="244"/>
      <c r="H1" s="244"/>
      <c r="I1" s="244"/>
      <c r="J1" s="244"/>
      <c r="K1" s="244"/>
      <c r="L1" s="244"/>
      <c r="M1" s="244"/>
    </row>
    <row r="2" spans="2:13" ht="21.6" thickTop="1">
      <c r="B2" s="246" t="s">
        <v>144</v>
      </c>
    </row>
    <row r="4" spans="2:13">
      <c r="B4" s="247" t="s">
        <v>145</v>
      </c>
    </row>
    <row r="5" spans="2:13" ht="15" thickBot="1">
      <c r="B5" s="248" t="s">
        <v>146</v>
      </c>
      <c r="C5" s="248"/>
    </row>
    <row r="6" spans="2:13">
      <c r="B6" s="245" t="s">
        <v>147</v>
      </c>
      <c r="C6" s="249">
        <v>12.5</v>
      </c>
    </row>
    <row r="7" spans="2:13">
      <c r="B7" s="245" t="s">
        <v>148</v>
      </c>
      <c r="C7" s="250">
        <v>1000</v>
      </c>
    </row>
    <row r="8" spans="2:13">
      <c r="B8" s="251" t="s">
        <v>149</v>
      </c>
      <c r="C8" s="252">
        <f>IF(OR(Sales_price_unit&lt;&gt;0,Sales_volume_units&lt;&gt;0),Sales_price_unit*Sales_volume_units,0)</f>
        <v>12500</v>
      </c>
    </row>
    <row r="10" spans="2:13" ht="15" thickBot="1">
      <c r="B10" s="248" t="s">
        <v>150</v>
      </c>
      <c r="C10" s="248"/>
    </row>
    <row r="11" spans="2:13">
      <c r="B11" s="245" t="s">
        <v>151</v>
      </c>
      <c r="C11" s="249">
        <v>2</v>
      </c>
    </row>
    <row r="12" spans="2:13">
      <c r="B12" s="245" t="s">
        <v>152</v>
      </c>
      <c r="C12" s="249">
        <v>2.5</v>
      </c>
    </row>
    <row r="13" spans="2:13">
      <c r="B13" s="245" t="s">
        <v>153</v>
      </c>
      <c r="C13" s="249">
        <v>1.1000000000000001</v>
      </c>
    </row>
    <row r="14" spans="2:13">
      <c r="B14" s="245" t="s">
        <v>154</v>
      </c>
      <c r="C14" s="249">
        <v>0.8</v>
      </c>
    </row>
    <row r="15" spans="2:13">
      <c r="B15" s="245" t="s">
        <v>155</v>
      </c>
      <c r="C15" s="249">
        <v>1.2</v>
      </c>
    </row>
    <row r="16" spans="2:13">
      <c r="B16" s="251" t="s">
        <v>156</v>
      </c>
      <c r="C16" s="252">
        <f>IF(SUM(Variable_costs_unit),SUM(Variable_costs_unit),0)</f>
        <v>7.6</v>
      </c>
    </row>
    <row r="17" spans="2:3">
      <c r="B17" s="251" t="s">
        <v>157</v>
      </c>
      <c r="C17" s="252">
        <f>IF(Variable_Unit_Cost,Variable_Unit_Cost*Sales_volume_units,0)</f>
        <v>7600</v>
      </c>
    </row>
    <row r="19" spans="2:3">
      <c r="B19" s="251" t="s">
        <v>158</v>
      </c>
      <c r="C19" s="253">
        <f>IF(Sales_price_unit&gt;0,MAX(0,Sales_price_unit-Variable_Unit_Cost),0)</f>
        <v>4.9000000000000004</v>
      </c>
    </row>
    <row r="20" spans="2:3">
      <c r="B20" s="251" t="s">
        <v>159</v>
      </c>
      <c r="C20" s="252">
        <f>IF(OR(Total_Sales&lt;&gt;0,Total_variable&lt;&gt;0),Total_Sales-Total_variable,0)</f>
        <v>4900</v>
      </c>
    </row>
    <row r="22" spans="2:3" ht="15" thickBot="1">
      <c r="B22" s="248" t="s">
        <v>160</v>
      </c>
      <c r="C22" s="248"/>
    </row>
    <row r="23" spans="2:3">
      <c r="B23" s="245" t="s">
        <v>161</v>
      </c>
      <c r="C23" s="249">
        <v>1200</v>
      </c>
    </row>
    <row r="24" spans="2:3">
      <c r="B24" s="245" t="s">
        <v>162</v>
      </c>
      <c r="C24" s="249">
        <v>500</v>
      </c>
    </row>
    <row r="25" spans="2:3">
      <c r="B25" s="245" t="s">
        <v>163</v>
      </c>
      <c r="C25" s="249">
        <v>150</v>
      </c>
    </row>
    <row r="26" spans="2:3">
      <c r="B26" s="245" t="s">
        <v>164</v>
      </c>
      <c r="C26" s="249">
        <v>800</v>
      </c>
    </row>
    <row r="27" spans="2:3">
      <c r="B27" s="245" t="s">
        <v>165</v>
      </c>
      <c r="C27" s="249">
        <v>750</v>
      </c>
    </row>
    <row r="28" spans="2:3">
      <c r="B28" s="251" t="s">
        <v>166</v>
      </c>
      <c r="C28" s="252">
        <f>IF(SUM(Fixed_costs)&lt;&gt;0,SUM(Fixed_costs),0)</f>
        <v>3400</v>
      </c>
    </row>
    <row r="30" spans="2:3">
      <c r="B30" s="251" t="s">
        <v>167</v>
      </c>
      <c r="C30" s="252">
        <f>IF(OR(Gross_margin&lt;&gt;0,Total_fixed&lt;&gt;0),Gross_margin-Total_fixed,0)</f>
        <v>1500</v>
      </c>
    </row>
    <row r="32" spans="2:3" ht="15" thickBot="1">
      <c r="B32" s="248" t="s">
        <v>168</v>
      </c>
      <c r="C32" s="248"/>
    </row>
    <row r="33" spans="2:13">
      <c r="B33" s="251" t="s">
        <v>169</v>
      </c>
      <c r="C33" s="254">
        <f>IF(AND(Unit_contrib_margin&gt;0,Total_fixed&gt;0),Total_fixed/Unit_contrib_margin,"-")</f>
        <v>693.87755102040808</v>
      </c>
    </row>
    <row r="35" spans="2:13" ht="21">
      <c r="B35" s="246" t="s">
        <v>170</v>
      </c>
    </row>
    <row r="36" spans="2:13">
      <c r="B36" s="255" t="s">
        <v>148</v>
      </c>
      <c r="C36" s="256">
        <f>IF(Sales_volume_units,Sales_volume_units*0,0)</f>
        <v>0</v>
      </c>
      <c r="D36" s="256">
        <f>IF(Sales_volume_units,Sales_volume_units*0.1,0)</f>
        <v>100</v>
      </c>
      <c r="E36" s="256">
        <f>IF(Sales_volume_units,Sales_volume_units*0.2,0)</f>
        <v>200</v>
      </c>
      <c r="F36" s="256">
        <f>IF(Sales_volume_units,Sales_volume_units*0.3,0)</f>
        <v>300</v>
      </c>
      <c r="G36" s="256">
        <f>IF(Sales_volume_units,Sales_volume_units*0.4,0)</f>
        <v>400</v>
      </c>
      <c r="H36" s="256">
        <f>IF(Sales_volume_units,Sales_volume_units*0.5,0)</f>
        <v>500</v>
      </c>
      <c r="I36" s="256">
        <f>IF(Sales_volume_units,Sales_volume_units*0.6,0)</f>
        <v>600</v>
      </c>
      <c r="J36" s="256">
        <f>IF(Sales_volume_units,Sales_volume_units*0.7,0)</f>
        <v>700</v>
      </c>
      <c r="K36" s="256">
        <f>IF(Sales_volume_units,Sales_volume_units*0.8,0)</f>
        <v>800</v>
      </c>
      <c r="L36" s="256">
        <f>IF(Sales_volume_units,Sales_volume_units*0.9,0)</f>
        <v>900</v>
      </c>
      <c r="M36" s="256">
        <f>Sales_volume_units</f>
        <v>1000</v>
      </c>
    </row>
    <row r="37" spans="2:13">
      <c r="B37" s="255" t="s">
        <v>147</v>
      </c>
      <c r="C37" s="257">
        <f t="shared" ref="C37:M37" si="0">Sales_price_unit</f>
        <v>12.5</v>
      </c>
      <c r="D37" s="257">
        <f t="shared" si="0"/>
        <v>12.5</v>
      </c>
      <c r="E37" s="257">
        <f t="shared" si="0"/>
        <v>12.5</v>
      </c>
      <c r="F37" s="257">
        <f t="shared" si="0"/>
        <v>12.5</v>
      </c>
      <c r="G37" s="257">
        <f t="shared" si="0"/>
        <v>12.5</v>
      </c>
      <c r="H37" s="257">
        <f t="shared" si="0"/>
        <v>12.5</v>
      </c>
      <c r="I37" s="257">
        <f t="shared" si="0"/>
        <v>12.5</v>
      </c>
      <c r="J37" s="257">
        <f t="shared" si="0"/>
        <v>12.5</v>
      </c>
      <c r="K37" s="257">
        <f t="shared" si="0"/>
        <v>12.5</v>
      </c>
      <c r="L37" s="257">
        <f t="shared" si="0"/>
        <v>12.5</v>
      </c>
      <c r="M37" s="257">
        <f t="shared" si="0"/>
        <v>12.5</v>
      </c>
    </row>
    <row r="38" spans="2:13">
      <c r="B38" s="255" t="s">
        <v>160</v>
      </c>
      <c r="C38" s="257">
        <f t="shared" ref="C38:M38" si="1">Total_fixed</f>
        <v>3400</v>
      </c>
      <c r="D38" s="257">
        <f t="shared" si="1"/>
        <v>3400</v>
      </c>
      <c r="E38" s="257">
        <f t="shared" si="1"/>
        <v>3400</v>
      </c>
      <c r="F38" s="257">
        <f t="shared" si="1"/>
        <v>3400</v>
      </c>
      <c r="G38" s="257">
        <f t="shared" si="1"/>
        <v>3400</v>
      </c>
      <c r="H38" s="257">
        <f t="shared" si="1"/>
        <v>3400</v>
      </c>
      <c r="I38" s="257">
        <f t="shared" si="1"/>
        <v>3400</v>
      </c>
      <c r="J38" s="257">
        <f t="shared" si="1"/>
        <v>3400</v>
      </c>
      <c r="K38" s="257">
        <f t="shared" si="1"/>
        <v>3400</v>
      </c>
      <c r="L38" s="257">
        <f t="shared" si="1"/>
        <v>3400</v>
      </c>
      <c r="M38" s="257">
        <f t="shared" si="1"/>
        <v>3400</v>
      </c>
    </row>
    <row r="39" spans="2:13">
      <c r="B39" s="255" t="s">
        <v>150</v>
      </c>
      <c r="C39" s="257">
        <f t="shared" ref="C39:M39" si="2">Variable_Unit_Cost*C36</f>
        <v>0</v>
      </c>
      <c r="D39" s="257">
        <f t="shared" si="2"/>
        <v>760</v>
      </c>
      <c r="E39" s="257">
        <f t="shared" si="2"/>
        <v>1520</v>
      </c>
      <c r="F39" s="257">
        <f t="shared" si="2"/>
        <v>2280</v>
      </c>
      <c r="G39" s="257">
        <f t="shared" si="2"/>
        <v>3040</v>
      </c>
      <c r="H39" s="257">
        <f t="shared" si="2"/>
        <v>3800</v>
      </c>
      <c r="I39" s="257">
        <f t="shared" si="2"/>
        <v>4560</v>
      </c>
      <c r="J39" s="257">
        <f t="shared" si="2"/>
        <v>5320</v>
      </c>
      <c r="K39" s="257">
        <f t="shared" si="2"/>
        <v>6080</v>
      </c>
      <c r="L39" s="257">
        <f t="shared" si="2"/>
        <v>6840</v>
      </c>
      <c r="M39" s="257">
        <f t="shared" si="2"/>
        <v>7600</v>
      </c>
    </row>
    <row r="40" spans="2:13">
      <c r="B40" s="255" t="s">
        <v>171</v>
      </c>
      <c r="C40" s="257">
        <f t="shared" ref="C40:M40" si="3">SUM(C38:C39)</f>
        <v>3400</v>
      </c>
      <c r="D40" s="257">
        <f t="shared" si="3"/>
        <v>4160</v>
      </c>
      <c r="E40" s="257">
        <f t="shared" si="3"/>
        <v>4920</v>
      </c>
      <c r="F40" s="257">
        <f t="shared" si="3"/>
        <v>5680</v>
      </c>
      <c r="G40" s="257">
        <f t="shared" si="3"/>
        <v>6440</v>
      </c>
      <c r="H40" s="257">
        <f t="shared" si="3"/>
        <v>7200</v>
      </c>
      <c r="I40" s="257">
        <f t="shared" si="3"/>
        <v>7960</v>
      </c>
      <c r="J40" s="257">
        <f t="shared" si="3"/>
        <v>8720</v>
      </c>
      <c r="K40" s="257">
        <f t="shared" si="3"/>
        <v>9480</v>
      </c>
      <c r="L40" s="257">
        <f t="shared" si="3"/>
        <v>10240</v>
      </c>
      <c r="M40" s="257">
        <f t="shared" si="3"/>
        <v>11000</v>
      </c>
    </row>
    <row r="41" spans="2:13">
      <c r="B41" s="255" t="s">
        <v>149</v>
      </c>
      <c r="C41" s="257">
        <f t="shared" ref="C41:M41" si="4">C37*C36</f>
        <v>0</v>
      </c>
      <c r="D41" s="257">
        <f t="shared" si="4"/>
        <v>1250</v>
      </c>
      <c r="E41" s="257">
        <f t="shared" si="4"/>
        <v>2500</v>
      </c>
      <c r="F41" s="257">
        <f t="shared" si="4"/>
        <v>3750</v>
      </c>
      <c r="G41" s="257">
        <f t="shared" si="4"/>
        <v>5000</v>
      </c>
      <c r="H41" s="257">
        <f t="shared" si="4"/>
        <v>6250</v>
      </c>
      <c r="I41" s="257">
        <f t="shared" si="4"/>
        <v>7500</v>
      </c>
      <c r="J41" s="257">
        <f t="shared" si="4"/>
        <v>8750</v>
      </c>
      <c r="K41" s="257">
        <f t="shared" si="4"/>
        <v>10000</v>
      </c>
      <c r="L41" s="257">
        <f t="shared" si="4"/>
        <v>11250</v>
      </c>
      <c r="M41" s="257">
        <f t="shared" si="4"/>
        <v>12500</v>
      </c>
    </row>
    <row r="42" spans="2:13">
      <c r="B42" s="255" t="s">
        <v>167</v>
      </c>
      <c r="C42" s="257">
        <f t="shared" ref="C42:M42" si="5">C41-C40</f>
        <v>-3400</v>
      </c>
      <c r="D42" s="257">
        <f t="shared" si="5"/>
        <v>-2910</v>
      </c>
      <c r="E42" s="257">
        <f t="shared" si="5"/>
        <v>-2420</v>
      </c>
      <c r="F42" s="257">
        <f t="shared" si="5"/>
        <v>-1930</v>
      </c>
      <c r="G42" s="257">
        <f t="shared" si="5"/>
        <v>-1440</v>
      </c>
      <c r="H42" s="257">
        <f t="shared" si="5"/>
        <v>-950</v>
      </c>
      <c r="I42" s="257">
        <f t="shared" si="5"/>
        <v>-460</v>
      </c>
      <c r="J42" s="257">
        <f t="shared" si="5"/>
        <v>30</v>
      </c>
      <c r="K42" s="257">
        <f t="shared" si="5"/>
        <v>520</v>
      </c>
      <c r="L42" s="257">
        <f t="shared" si="5"/>
        <v>1010</v>
      </c>
      <c r="M42" s="257">
        <f t="shared" si="5"/>
        <v>1500</v>
      </c>
    </row>
  </sheetData>
  <printOptions horizontalCentered="1" verticalCentered="1"/>
  <pageMargins left="0.4" right="0.4" top="0.4" bottom="0.4" header="0.3" footer="0.3"/>
  <pageSetup scale="73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84E0284090104594606052E9CFA889" ma:contentTypeVersion="12" ma:contentTypeDescription="Create a new document." ma:contentTypeScope="" ma:versionID="bf818e0a4929126daf83ad7f869d3793">
  <xsd:schema xmlns:xsd="http://www.w3.org/2001/XMLSchema" xmlns:xs="http://www.w3.org/2001/XMLSchema" xmlns:p="http://schemas.microsoft.com/office/2006/metadata/properties" xmlns:ns2="d3d97a55-2835-4ad6-954c-5b45dd3f5025" xmlns:ns3="92f6d953-1f43-427c-a11a-b248e9c29c6b" targetNamespace="http://schemas.microsoft.com/office/2006/metadata/properties" ma:root="true" ma:fieldsID="7b7ff20d93ff646dc1e5810a52ed005c" ns2:_="" ns3:_="">
    <xsd:import namespace="d3d97a55-2835-4ad6-954c-5b45dd3f5025"/>
    <xsd:import namespace="92f6d953-1f43-427c-a11a-b248e9c29c6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d97a55-2835-4ad6-954c-5b45dd3f50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9cfaeb8f-6ac9-4a80-b0cd-862b88280b3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f6d953-1f43-427c-a11a-b248e9c29c6b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50dd4d07-5304-485e-af7d-3552772db257}" ma:internalName="TaxCatchAll" ma:showField="CatchAllData" ma:web="92f6d953-1f43-427c-a11a-b248e9c29c6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3d97a55-2835-4ad6-954c-5b45dd3f5025">
      <Terms xmlns="http://schemas.microsoft.com/office/infopath/2007/PartnerControls"/>
    </lcf76f155ced4ddcb4097134ff3c332f>
    <TaxCatchAll xmlns="92f6d953-1f43-427c-a11a-b248e9c29c6b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93490C6-646C-48F5-9489-6E71D359C73C}"/>
</file>

<file path=customXml/itemProps2.xml><?xml version="1.0" encoding="utf-8"?>
<ds:datastoreItem xmlns:ds="http://schemas.openxmlformats.org/officeDocument/2006/customXml" ds:itemID="{B7188C7F-D53E-473F-9C3D-BF06D9E607D2}"/>
</file>

<file path=customXml/itemProps3.xml><?xml version="1.0" encoding="utf-8"?>
<ds:datastoreItem xmlns:ds="http://schemas.openxmlformats.org/officeDocument/2006/customXml" ds:itemID="{F682D275-81B9-40B6-9111-FC4701AAED3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Amin Al-Tal</dc:creator>
  <cp:keywords/>
  <dc:description/>
  <cp:lastModifiedBy>Digital Transformation</cp:lastModifiedBy>
  <cp:revision/>
  <dcterms:created xsi:type="dcterms:W3CDTF">2019-01-08T17:41:33Z</dcterms:created>
  <dcterms:modified xsi:type="dcterms:W3CDTF">2026-09-01T10:56:33Z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0x0101004684E0284090104594606052E9CFA889</vt:lpwstr>
  </property>
  <property fmtid="{D5CDD505-2E9C-101B-9397-08002B2CF9AE}" pid="3" name="MediaServiceImageTags">
    <vt:lpwstr/>
  </property>
</Properties>
</file>